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bmr-pp312\D\schemax ERP\formats\"/>
    </mc:Choice>
  </mc:AlternateContent>
  <xr:revisionPtr revIDLastSave="0" documentId="13_ncr:1_{A2B4AA50-6E4F-4180-B3A5-0F6B580AF98A}" xr6:coauthVersionLast="47" xr6:coauthVersionMax="47" xr10:uidLastSave="{00000000-0000-0000-0000-000000000000}"/>
  <bookViews>
    <workbookView xWindow="-120" yWindow="-120" windowWidth="20730" windowHeight="11160" firstSheet="15" activeTab="15" xr2:uid="{00000000-000D-0000-FFFF-FFFF00000000}"/>
  </bookViews>
  <sheets>
    <sheet name="Sheet1" sheetId="1" state="hidden" r:id="rId1"/>
    <sheet name="15-10-2022" sheetId="3" state="hidden" r:id="rId2"/>
    <sheet name="01-11-2022" sheetId="4" state="hidden" r:id="rId3"/>
    <sheet name="15-11-2022" sheetId="5" state="hidden" r:id="rId4"/>
    <sheet name="01-12-2022" sheetId="7" state="hidden" r:id="rId5"/>
    <sheet name="15-12-2022" sheetId="8" state="hidden" r:id="rId6"/>
    <sheet name="15-06-2023 to 30-06-2023" sheetId="10" state="hidden" r:id="rId7"/>
    <sheet name="Sheet2" sheetId="2" state="hidden" r:id="rId8"/>
    <sheet name="01-01-23" sheetId="11" state="hidden" r:id="rId9"/>
    <sheet name="01-07-2023 to 15-07-2023" sheetId="12" state="hidden" r:id="rId10"/>
    <sheet name="01-08-2023 to 15-08-2023" sheetId="13" state="hidden" r:id="rId11"/>
    <sheet name="15-08-2023 to 30-08-2023" sheetId="14" state="hidden" r:id="rId12"/>
    <sheet name="01-09-2023 to 15-09-2023" sheetId="15" state="hidden" r:id="rId13"/>
    <sheet name="01-12-2023 to 15-12-2023" sheetId="16" state="hidden" r:id="rId14"/>
    <sheet name="01.01.2024 TO 15.01.2024" sheetId="17" state="hidden" r:id="rId15"/>
    <sheet name="01.02.2024 TO 15.02.2024" sheetId="18" r:id="rId16"/>
  </sheets>
  <definedNames>
    <definedName name="_xlnm.Print_Area" localSheetId="15">'01.02.2024 TO 15.02.2024'!$A$1:$L$46</definedName>
    <definedName name="_xlnm.Print_Area" localSheetId="4">'01-12-2022'!$A$1:$K$35</definedName>
    <definedName name="_xlnm.Print_Area" localSheetId="13">'01-12-2023 to 15-12-2023'!$A$1:$J$35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8" l="1"/>
  <c r="F45" i="18"/>
  <c r="K44" i="18"/>
  <c r="K16" i="18"/>
  <c r="K15" i="18"/>
  <c r="G43" i="18"/>
  <c r="I42" i="18"/>
  <c r="H42" i="18"/>
  <c r="H9" i="18"/>
  <c r="H39" i="18" s="1"/>
  <c r="I38" i="18"/>
  <c r="I35" i="18"/>
  <c r="G12" i="18"/>
  <c r="G42" i="18" s="1"/>
  <c r="D12" i="18"/>
  <c r="D42" i="18" s="1"/>
  <c r="D9" i="18"/>
  <c r="D39" i="18" s="1"/>
  <c r="H11" i="18"/>
  <c r="H41" i="18" s="1"/>
  <c r="D11" i="18"/>
  <c r="D41" i="18" s="1"/>
  <c r="H10" i="18"/>
  <c r="H40" i="18" s="1"/>
  <c r="I10" i="18"/>
  <c r="G10" i="18"/>
  <c r="G40" i="18" s="1"/>
  <c r="D10" i="18"/>
  <c r="D40" i="18" s="1"/>
  <c r="D8" i="18"/>
  <c r="D38" i="18" s="1"/>
  <c r="D7" i="18"/>
  <c r="D37" i="18" s="1"/>
  <c r="G7" i="18"/>
  <c r="G37" i="18" s="1"/>
  <c r="H7" i="18"/>
  <c r="H37" i="18" s="1"/>
  <c r="I7" i="18"/>
  <c r="I37" i="18" s="1"/>
  <c r="G6" i="18"/>
  <c r="G36" i="18" s="1"/>
  <c r="H6" i="18"/>
  <c r="H36" i="18" s="1"/>
  <c r="I6" i="18"/>
  <c r="I36" i="18" s="1"/>
  <c r="D6" i="18"/>
  <c r="D36" i="18" s="1"/>
  <c r="G5" i="18"/>
  <c r="G35" i="18" s="1"/>
  <c r="H5" i="18"/>
  <c r="H35" i="18" s="1"/>
  <c r="E41" i="18"/>
  <c r="E40" i="18"/>
  <c r="E39" i="18"/>
  <c r="E38" i="18"/>
  <c r="E37" i="18"/>
  <c r="E36" i="18"/>
  <c r="J12" i="18"/>
  <c r="J42" i="18" s="1"/>
  <c r="J38" i="18"/>
  <c r="H38" i="18"/>
  <c r="G38" i="18"/>
  <c r="J36" i="18"/>
  <c r="J35" i="18"/>
  <c r="H9" i="17"/>
  <c r="H31" i="17" s="1"/>
  <c r="D9" i="17"/>
  <c r="D31" i="17" s="1"/>
  <c r="G30" i="17"/>
  <c r="H8" i="17"/>
  <c r="H30" i="17" s="1"/>
  <c r="D8" i="17"/>
  <c r="D30" i="17" s="1"/>
  <c r="H7" i="17"/>
  <c r="H29" i="17" s="1"/>
  <c r="D7" i="17"/>
  <c r="D29" i="17" s="1"/>
  <c r="J6" i="17"/>
  <c r="J28" i="17" s="1"/>
  <c r="H6" i="17"/>
  <c r="H28" i="17" s="1"/>
  <c r="G6" i="17"/>
  <c r="D6" i="17"/>
  <c r="D28" i="17" s="1"/>
  <c r="E27" i="17"/>
  <c r="D5" i="17"/>
  <c r="D27" i="17" s="1"/>
  <c r="G5" i="17"/>
  <c r="G27" i="17" s="1"/>
  <c r="H5" i="17"/>
  <c r="H27" i="17" s="1"/>
  <c r="J4" i="17"/>
  <c r="J26" i="17" s="1"/>
  <c r="H4" i="17"/>
  <c r="H26" i="17" s="1"/>
  <c r="G4" i="17"/>
  <c r="G26" i="17" s="1"/>
  <c r="D4" i="17"/>
  <c r="D26" i="17" s="1"/>
  <c r="J10" i="17"/>
  <c r="J32" i="17" s="1"/>
  <c r="H10" i="17"/>
  <c r="H32" i="17" s="1"/>
  <c r="G10" i="17"/>
  <c r="G32" i="17" s="1"/>
  <c r="D10" i="17"/>
  <c r="D32" i="17" s="1"/>
  <c r="J3" i="17"/>
  <c r="J25" i="17" s="1"/>
  <c r="H3" i="17"/>
  <c r="H25" i="17" s="1"/>
  <c r="G3" i="17"/>
  <c r="G25" i="17" s="1"/>
  <c r="C32" i="17"/>
  <c r="E31" i="17"/>
  <c r="C31" i="17"/>
  <c r="E30" i="17"/>
  <c r="C30" i="17"/>
  <c r="E29" i="17"/>
  <c r="C29" i="17"/>
  <c r="G28" i="17"/>
  <c r="E28" i="17"/>
  <c r="C28" i="17"/>
  <c r="C27" i="17"/>
  <c r="E26" i="17"/>
  <c r="C26" i="17"/>
  <c r="C25" i="17"/>
  <c r="I34" i="16"/>
  <c r="H5" i="16"/>
  <c r="H29" i="16" s="1"/>
  <c r="C31" i="16"/>
  <c r="C33" i="16"/>
  <c r="G35" i="16"/>
  <c r="H35" i="16"/>
  <c r="I11" i="16"/>
  <c r="I35" i="16" s="1"/>
  <c r="D11" i="16"/>
  <c r="D35" i="16" s="1"/>
  <c r="J11" i="16"/>
  <c r="J35" i="16" s="1"/>
  <c r="E11" i="16"/>
  <c r="E35" i="16" s="1"/>
  <c r="H9" i="16"/>
  <c r="H33" i="16" s="1"/>
  <c r="D9" i="16"/>
  <c r="D32" i="16"/>
  <c r="H31" i="16"/>
  <c r="I7" i="16"/>
  <c r="I31" i="16" s="1"/>
  <c r="D29" i="16"/>
  <c r="H4" i="16"/>
  <c r="M29" i="16"/>
  <c r="D28" i="16"/>
  <c r="J27" i="16"/>
  <c r="M28" i="16"/>
  <c r="E33" i="16"/>
  <c r="E31" i="16"/>
  <c r="E28" i="16"/>
  <c r="C35" i="16"/>
  <c r="C32" i="16"/>
  <c r="C30" i="16"/>
  <c r="C29" i="16"/>
  <c r="C28" i="16"/>
  <c r="C27" i="16"/>
  <c r="D33" i="16"/>
  <c r="F32" i="16"/>
  <c r="E32" i="16"/>
  <c r="J30" i="16"/>
  <c r="I30" i="16"/>
  <c r="H30" i="16"/>
  <c r="G30" i="16"/>
  <c r="F30" i="16"/>
  <c r="E30" i="16"/>
  <c r="D30" i="16"/>
  <c r="J29" i="16"/>
  <c r="I29" i="16"/>
  <c r="G29" i="16"/>
  <c r="F29" i="16"/>
  <c r="E29" i="16"/>
  <c r="J28" i="16"/>
  <c r="I28" i="16"/>
  <c r="H28" i="16"/>
  <c r="G28" i="16"/>
  <c r="F28" i="16"/>
  <c r="I27" i="16"/>
  <c r="G27" i="16"/>
  <c r="F27" i="16"/>
  <c r="D27" i="16"/>
  <c r="H27" i="16"/>
  <c r="C29" i="15"/>
  <c r="D29" i="15"/>
  <c r="E29" i="15"/>
  <c r="F29" i="15"/>
  <c r="G29" i="15"/>
  <c r="H29" i="15"/>
  <c r="I29" i="15"/>
  <c r="I35" i="15"/>
  <c r="H35" i="15"/>
  <c r="G35" i="15"/>
  <c r="F35" i="15"/>
  <c r="D35" i="15"/>
  <c r="C35" i="15"/>
  <c r="G34" i="15"/>
  <c r="D34" i="15"/>
  <c r="C34" i="15"/>
  <c r="H33" i="15"/>
  <c r="G33" i="15"/>
  <c r="F33" i="15"/>
  <c r="E33" i="15"/>
  <c r="D33" i="15"/>
  <c r="C33" i="15"/>
  <c r="H32" i="15"/>
  <c r="E32" i="15"/>
  <c r="H31" i="15"/>
  <c r="G31" i="15"/>
  <c r="D31" i="15"/>
  <c r="C31" i="15"/>
  <c r="I30" i="15"/>
  <c r="H30" i="15"/>
  <c r="G30" i="15"/>
  <c r="F30" i="15"/>
  <c r="E30" i="15"/>
  <c r="D30" i="15"/>
  <c r="C30" i="15"/>
  <c r="I28" i="15"/>
  <c r="H28" i="15"/>
  <c r="G28" i="15"/>
  <c r="F28" i="15"/>
  <c r="E28" i="15"/>
  <c r="D28" i="15"/>
  <c r="C28" i="15"/>
  <c r="I27" i="15"/>
  <c r="H27" i="15"/>
  <c r="C27" i="15"/>
  <c r="G3" i="15"/>
  <c r="G27" i="15" s="1"/>
  <c r="F27" i="15"/>
  <c r="E27" i="15"/>
  <c r="I35" i="14"/>
  <c r="H35" i="14"/>
  <c r="G35" i="14"/>
  <c r="F35" i="14"/>
  <c r="D35" i="14"/>
  <c r="C35" i="14"/>
  <c r="G34" i="14"/>
  <c r="D34" i="14"/>
  <c r="C34" i="14"/>
  <c r="H33" i="14"/>
  <c r="G33" i="14"/>
  <c r="F33" i="14"/>
  <c r="E33" i="14"/>
  <c r="D33" i="14"/>
  <c r="C33" i="14"/>
  <c r="H32" i="14"/>
  <c r="E32" i="14"/>
  <c r="H31" i="14"/>
  <c r="G31" i="14"/>
  <c r="D31" i="14"/>
  <c r="C31" i="14"/>
  <c r="I30" i="14"/>
  <c r="H30" i="14"/>
  <c r="G30" i="14"/>
  <c r="F30" i="14"/>
  <c r="E30" i="14"/>
  <c r="D30" i="14"/>
  <c r="C30" i="14"/>
  <c r="I29" i="14"/>
  <c r="H29" i="14"/>
  <c r="G29" i="14"/>
  <c r="F29" i="14"/>
  <c r="E29" i="14"/>
  <c r="D29" i="14"/>
  <c r="C29" i="14"/>
  <c r="I28" i="14"/>
  <c r="H28" i="14"/>
  <c r="G28" i="14"/>
  <c r="F28" i="14"/>
  <c r="E28" i="14"/>
  <c r="D28" i="14"/>
  <c r="C28" i="14"/>
  <c r="I27" i="14"/>
  <c r="H27" i="14"/>
  <c r="F27" i="14"/>
  <c r="C27" i="14"/>
  <c r="G3" i="14"/>
  <c r="G27" i="14" s="1"/>
  <c r="F3" i="14"/>
  <c r="E3" i="14"/>
  <c r="E27" i="14" s="1"/>
  <c r="I35" i="13"/>
  <c r="I3" i="13"/>
  <c r="I27" i="13" s="1"/>
  <c r="G3" i="13"/>
  <c r="G27" i="13" s="1"/>
  <c r="F3" i="13"/>
  <c r="F27" i="13" s="1"/>
  <c r="E3" i="13"/>
  <c r="H35" i="13"/>
  <c r="G35" i="13"/>
  <c r="F35" i="13"/>
  <c r="D35" i="13"/>
  <c r="C35" i="13"/>
  <c r="G34" i="13"/>
  <c r="C34" i="13"/>
  <c r="H33" i="13"/>
  <c r="G33" i="13"/>
  <c r="F33" i="13"/>
  <c r="E33" i="13"/>
  <c r="C33" i="13"/>
  <c r="H32" i="13"/>
  <c r="E32" i="13"/>
  <c r="H31" i="13"/>
  <c r="G31" i="13"/>
  <c r="C31" i="13"/>
  <c r="I30" i="13"/>
  <c r="H30" i="13"/>
  <c r="G30" i="13"/>
  <c r="F30" i="13"/>
  <c r="E30" i="13"/>
  <c r="C30" i="13"/>
  <c r="I29" i="13"/>
  <c r="H29" i="13"/>
  <c r="G29" i="13"/>
  <c r="F29" i="13"/>
  <c r="E29" i="13"/>
  <c r="D29" i="13"/>
  <c r="C29" i="13"/>
  <c r="I28" i="13"/>
  <c r="H28" i="13"/>
  <c r="G28" i="13"/>
  <c r="F28" i="13"/>
  <c r="E28" i="13"/>
  <c r="D28" i="13"/>
  <c r="C28" i="13"/>
  <c r="H27" i="13"/>
  <c r="E27" i="13"/>
  <c r="C27" i="13"/>
  <c r="D34" i="13"/>
  <c r="D33" i="13"/>
  <c r="D31" i="13"/>
  <c r="D30" i="13"/>
  <c r="D32" i="12"/>
  <c r="D10" i="12"/>
  <c r="D9" i="12"/>
  <c r="D33" i="12" s="1"/>
  <c r="D7" i="12"/>
  <c r="D6" i="12"/>
  <c r="D30" i="12" s="1"/>
  <c r="D34" i="12"/>
  <c r="D31" i="12"/>
  <c r="D29" i="12"/>
  <c r="D28" i="12"/>
  <c r="I35" i="12"/>
  <c r="H35" i="12"/>
  <c r="G35" i="12"/>
  <c r="F35" i="12"/>
  <c r="D35" i="12"/>
  <c r="C35" i="12"/>
  <c r="G34" i="12"/>
  <c r="C34" i="12"/>
  <c r="H33" i="12"/>
  <c r="G33" i="12"/>
  <c r="F33" i="12"/>
  <c r="E33" i="12"/>
  <c r="C33" i="12"/>
  <c r="H32" i="12"/>
  <c r="E32" i="12"/>
  <c r="H31" i="12"/>
  <c r="G31" i="12"/>
  <c r="C31" i="12"/>
  <c r="I30" i="12"/>
  <c r="H30" i="12"/>
  <c r="G30" i="12"/>
  <c r="F30" i="12"/>
  <c r="E30" i="12"/>
  <c r="C30" i="12"/>
  <c r="I29" i="12"/>
  <c r="H29" i="12"/>
  <c r="G29" i="12"/>
  <c r="F29" i="12"/>
  <c r="E29" i="12"/>
  <c r="C29" i="12"/>
  <c r="I28" i="12"/>
  <c r="H28" i="12"/>
  <c r="G28" i="12"/>
  <c r="F28" i="12"/>
  <c r="E28" i="12"/>
  <c r="C28" i="12"/>
  <c r="I27" i="12"/>
  <c r="H27" i="12"/>
  <c r="G27" i="12"/>
  <c r="E27" i="12"/>
  <c r="C27" i="12"/>
  <c r="I35" i="10"/>
  <c r="I30" i="10"/>
  <c r="I29" i="10"/>
  <c r="I28" i="10"/>
  <c r="I27" i="10"/>
  <c r="H35" i="10"/>
  <c r="H33" i="10"/>
  <c r="H32" i="10"/>
  <c r="H31" i="10"/>
  <c r="H30" i="10"/>
  <c r="H29" i="10"/>
  <c r="H28" i="10"/>
  <c r="H27" i="10"/>
  <c r="G35" i="10"/>
  <c r="G34" i="10"/>
  <c r="G33" i="10"/>
  <c r="G31" i="10"/>
  <c r="G30" i="10"/>
  <c r="G29" i="10"/>
  <c r="G28" i="10"/>
  <c r="G27" i="10"/>
  <c r="F35" i="10"/>
  <c r="F33" i="10"/>
  <c r="F30" i="10"/>
  <c r="F29" i="10"/>
  <c r="F28" i="10"/>
  <c r="E33" i="10"/>
  <c r="E32" i="10"/>
  <c r="E30" i="10"/>
  <c r="E29" i="10"/>
  <c r="E28" i="10"/>
  <c r="E27" i="10"/>
  <c r="C35" i="10"/>
  <c r="C34" i="10"/>
  <c r="K35" i="11"/>
  <c r="H35" i="11"/>
  <c r="G35" i="11"/>
  <c r="C35" i="11"/>
  <c r="K34" i="11"/>
  <c r="I34" i="11"/>
  <c r="H34" i="11"/>
  <c r="G34" i="11"/>
  <c r="C34" i="11"/>
  <c r="D33" i="11"/>
  <c r="C33" i="11"/>
  <c r="C32" i="11"/>
  <c r="C31" i="11"/>
  <c r="I30" i="11"/>
  <c r="H30" i="11"/>
  <c r="G30" i="11"/>
  <c r="C30" i="11"/>
  <c r="I29" i="11"/>
  <c r="H29" i="11"/>
  <c r="G29" i="11"/>
  <c r="C29" i="11"/>
  <c r="I28" i="11"/>
  <c r="H28" i="11"/>
  <c r="G28" i="11"/>
  <c r="C28" i="11"/>
  <c r="C27" i="11"/>
  <c r="F23" i="11"/>
  <c r="F35" i="11" s="1"/>
  <c r="E23" i="11"/>
  <c r="E35" i="11" s="1"/>
  <c r="J22" i="11"/>
  <c r="J34" i="11" s="1"/>
  <c r="F22" i="11"/>
  <c r="F34" i="11" s="1"/>
  <c r="E22" i="11"/>
  <c r="E34" i="11" s="1"/>
  <c r="E21" i="11"/>
  <c r="E33" i="11" s="1"/>
  <c r="D21" i="11"/>
  <c r="E20" i="11"/>
  <c r="E32" i="11" s="1"/>
  <c r="D20" i="11"/>
  <c r="D32" i="11" s="1"/>
  <c r="E19" i="11"/>
  <c r="D19" i="11"/>
  <c r="D31" i="11" s="1"/>
  <c r="J18" i="11"/>
  <c r="J30" i="11" s="1"/>
  <c r="F18" i="11"/>
  <c r="F30" i="11" s="1"/>
  <c r="E18" i="11"/>
  <c r="E30" i="11" s="1"/>
  <c r="D18" i="11"/>
  <c r="D30" i="11" s="1"/>
  <c r="J17" i="11"/>
  <c r="J29" i="11" s="1"/>
  <c r="F17" i="11"/>
  <c r="F29" i="11" s="1"/>
  <c r="E17" i="11"/>
  <c r="E29" i="11" s="1"/>
  <c r="D17" i="11"/>
  <c r="D29" i="11" s="1"/>
  <c r="J16" i="11"/>
  <c r="J28" i="11" s="1"/>
  <c r="F16" i="11"/>
  <c r="F28" i="11" s="1"/>
  <c r="E16" i="11"/>
  <c r="E28" i="11" s="1"/>
  <c r="D16" i="11"/>
  <c r="D28" i="11" s="1"/>
  <c r="E15" i="11"/>
  <c r="E27" i="11" s="1"/>
  <c r="D15" i="11"/>
  <c r="D27" i="11" s="1"/>
  <c r="E7" i="11"/>
  <c r="D7" i="11"/>
  <c r="E31" i="11" l="1"/>
  <c r="D34" i="10"/>
  <c r="D33" i="10"/>
  <c r="D32" i="10"/>
  <c r="D30" i="10"/>
  <c r="D29" i="10"/>
  <c r="C33" i="10"/>
  <c r="C32" i="10"/>
  <c r="C29" i="10"/>
  <c r="C28" i="10"/>
  <c r="D35" i="10"/>
  <c r="D31" i="10"/>
  <c r="C30" i="10"/>
  <c r="D28" i="10"/>
  <c r="C27" i="10"/>
  <c r="K35" i="8"/>
  <c r="H35" i="8"/>
  <c r="G35" i="8"/>
  <c r="C35" i="8"/>
  <c r="K34" i="8"/>
  <c r="I34" i="8"/>
  <c r="H34" i="8"/>
  <c r="G34" i="8"/>
  <c r="C34" i="8"/>
  <c r="C33" i="8"/>
  <c r="C32" i="8"/>
  <c r="C31" i="8"/>
  <c r="I30" i="8"/>
  <c r="H30" i="8"/>
  <c r="G30" i="8"/>
  <c r="C30" i="8"/>
  <c r="J29" i="8"/>
  <c r="I29" i="8"/>
  <c r="H29" i="8"/>
  <c r="G29" i="8"/>
  <c r="F29" i="8"/>
  <c r="C29" i="8"/>
  <c r="J28" i="8"/>
  <c r="I28" i="8"/>
  <c r="H28" i="8"/>
  <c r="G28" i="8"/>
  <c r="F28" i="8"/>
  <c r="C28" i="8"/>
  <c r="C27" i="8"/>
  <c r="F23" i="8"/>
  <c r="F35" i="8" s="1"/>
  <c r="E23" i="8"/>
  <c r="E35" i="8" s="1"/>
  <c r="J22" i="8"/>
  <c r="J34" i="8" s="1"/>
  <c r="F22" i="8"/>
  <c r="F34" i="8" s="1"/>
  <c r="E21" i="8"/>
  <c r="E33" i="8" s="1"/>
  <c r="D21" i="8"/>
  <c r="D33" i="8" s="1"/>
  <c r="E20" i="8"/>
  <c r="E32" i="8" s="1"/>
  <c r="D20" i="8"/>
  <c r="D32" i="8" s="1"/>
  <c r="E19" i="8"/>
  <c r="E31" i="8" s="1"/>
  <c r="D19" i="8"/>
  <c r="D31" i="8" s="1"/>
  <c r="J18" i="8"/>
  <c r="J30" i="8" s="1"/>
  <c r="F18" i="8"/>
  <c r="F30" i="8" s="1"/>
  <c r="E18" i="8"/>
  <c r="E30" i="8" s="1"/>
  <c r="D18" i="8"/>
  <c r="D30" i="8" s="1"/>
  <c r="J17" i="8"/>
  <c r="F17" i="8"/>
  <c r="E17" i="8"/>
  <c r="E29" i="8" s="1"/>
  <c r="D17" i="8"/>
  <c r="D29" i="8" s="1"/>
  <c r="J16" i="8"/>
  <c r="F16" i="8"/>
  <c r="E16" i="8"/>
  <c r="E28" i="8" s="1"/>
  <c r="D16" i="8"/>
  <c r="D28" i="8" s="1"/>
  <c r="E15" i="8"/>
  <c r="E27" i="8" s="1"/>
  <c r="D15" i="8"/>
  <c r="D27" i="8" s="1"/>
  <c r="E34" i="8"/>
  <c r="J4" i="7"/>
  <c r="J5" i="7"/>
  <c r="J29" i="7" s="1"/>
  <c r="J6" i="7"/>
  <c r="J30" i="7" s="1"/>
  <c r="J10" i="7"/>
  <c r="J16" i="7"/>
  <c r="J17" i="7"/>
  <c r="J18" i="7"/>
  <c r="J22" i="7"/>
  <c r="J34" i="7" s="1"/>
  <c r="J28" i="7"/>
  <c r="E11" i="7"/>
  <c r="E10" i="7"/>
  <c r="E7" i="7"/>
  <c r="D7" i="7"/>
  <c r="F16" i="7"/>
  <c r="F28" i="7" s="1"/>
  <c r="E15" i="7"/>
  <c r="E27" i="7" s="1"/>
  <c r="K35" i="7"/>
  <c r="H35" i="7"/>
  <c r="G35" i="7"/>
  <c r="C35" i="7"/>
  <c r="K34" i="7"/>
  <c r="I34" i="7"/>
  <c r="H34" i="7"/>
  <c r="G34" i="7"/>
  <c r="C34" i="7"/>
  <c r="C33" i="7"/>
  <c r="C32" i="7"/>
  <c r="C31" i="7"/>
  <c r="I30" i="7"/>
  <c r="H30" i="7"/>
  <c r="G30" i="7"/>
  <c r="C30" i="7"/>
  <c r="I29" i="7"/>
  <c r="H29" i="7"/>
  <c r="G29" i="7"/>
  <c r="C29" i="7"/>
  <c r="I28" i="7"/>
  <c r="H28" i="7"/>
  <c r="G28" i="7"/>
  <c r="C28" i="7"/>
  <c r="C27" i="7"/>
  <c r="F23" i="7"/>
  <c r="F35" i="7" s="1"/>
  <c r="E23" i="7"/>
  <c r="F22" i="7"/>
  <c r="F34" i="7" s="1"/>
  <c r="E21" i="7"/>
  <c r="E33" i="7" s="1"/>
  <c r="D21" i="7"/>
  <c r="D33" i="7" s="1"/>
  <c r="E20" i="7"/>
  <c r="E32" i="7" s="1"/>
  <c r="D20" i="7"/>
  <c r="D32" i="7" s="1"/>
  <c r="E19" i="7"/>
  <c r="D19" i="7"/>
  <c r="F18" i="7"/>
  <c r="E18" i="7"/>
  <c r="E30" i="7" s="1"/>
  <c r="D18" i="7"/>
  <c r="D30" i="7" s="1"/>
  <c r="F17" i="7"/>
  <c r="F29" i="7" s="1"/>
  <c r="E17" i="7"/>
  <c r="E29" i="7" s="1"/>
  <c r="D17" i="7"/>
  <c r="D29" i="7" s="1"/>
  <c r="E16" i="7"/>
  <c r="E28" i="7" s="1"/>
  <c r="D16" i="7"/>
  <c r="D28" i="7" s="1"/>
  <c r="D15" i="7"/>
  <c r="D27" i="7" s="1"/>
  <c r="F6" i="7"/>
  <c r="F30" i="7" s="1"/>
  <c r="I30" i="5"/>
  <c r="I29" i="5"/>
  <c r="I28" i="5"/>
  <c r="I34" i="5"/>
  <c r="K35" i="5"/>
  <c r="K34" i="5"/>
  <c r="J29" i="5"/>
  <c r="J22" i="5"/>
  <c r="J10" i="5"/>
  <c r="J34" i="5" s="1"/>
  <c r="J18" i="5"/>
  <c r="J17" i="5"/>
  <c r="J6" i="5"/>
  <c r="J30" i="5" s="1"/>
  <c r="J5" i="5"/>
  <c r="J16" i="5"/>
  <c r="J4" i="5"/>
  <c r="J28" i="5" s="1"/>
  <c r="F23" i="5"/>
  <c r="F22" i="5"/>
  <c r="F34" i="5" s="1"/>
  <c r="F18" i="5"/>
  <c r="F17" i="5"/>
  <c r="F16" i="5"/>
  <c r="F28" i="5" s="1"/>
  <c r="F6" i="5"/>
  <c r="F5" i="5"/>
  <c r="F4" i="5"/>
  <c r="E20" i="5"/>
  <c r="E32" i="5" s="1"/>
  <c r="E21" i="5"/>
  <c r="E19" i="5"/>
  <c r="E18" i="5"/>
  <c r="E17" i="5"/>
  <c r="E16" i="5"/>
  <c r="E28" i="5" s="1"/>
  <c r="E15" i="5"/>
  <c r="E27" i="5" s="1"/>
  <c r="E22" i="5"/>
  <c r="E34" i="5" s="1"/>
  <c r="E7" i="5"/>
  <c r="E30" i="5"/>
  <c r="D19" i="5"/>
  <c r="D7" i="5"/>
  <c r="D16" i="5"/>
  <c r="D28" i="5" s="1"/>
  <c r="H35" i="5"/>
  <c r="G35" i="5"/>
  <c r="F35" i="5"/>
  <c r="C35" i="5"/>
  <c r="H34" i="5"/>
  <c r="G34" i="5"/>
  <c r="C34" i="5"/>
  <c r="C33" i="5"/>
  <c r="C32" i="5"/>
  <c r="C31" i="5"/>
  <c r="H30" i="5"/>
  <c r="G30" i="5"/>
  <c r="D30" i="5"/>
  <c r="C30" i="5"/>
  <c r="H29" i="5"/>
  <c r="G29" i="5"/>
  <c r="C29" i="5"/>
  <c r="H28" i="5"/>
  <c r="G28" i="5"/>
  <c r="C28" i="5"/>
  <c r="C27" i="5"/>
  <c r="E23" i="5"/>
  <c r="E35" i="5" s="1"/>
  <c r="E33" i="5"/>
  <c r="D21" i="5"/>
  <c r="D33" i="5" s="1"/>
  <c r="D20" i="5"/>
  <c r="D32" i="5" s="1"/>
  <c r="D31" i="5"/>
  <c r="D18" i="5"/>
  <c r="E29" i="5"/>
  <c r="D17" i="5"/>
  <c r="D29" i="5" s="1"/>
  <c r="D15" i="5"/>
  <c r="D27" i="5" s="1"/>
  <c r="E19" i="4"/>
  <c r="T36" i="4"/>
  <c r="E20" i="4"/>
  <c r="E32" i="4" s="1"/>
  <c r="E23" i="4"/>
  <c r="E22" i="4"/>
  <c r="E34" i="4" s="1"/>
  <c r="E21" i="4"/>
  <c r="E31" i="4"/>
  <c r="E18" i="4"/>
  <c r="E30" i="4" s="1"/>
  <c r="E17" i="4"/>
  <c r="E29" i="4" s="1"/>
  <c r="E16" i="4"/>
  <c r="E15" i="4"/>
  <c r="E27" i="4" s="1"/>
  <c r="D20" i="4"/>
  <c r="D32" i="4" s="1"/>
  <c r="D21" i="4"/>
  <c r="D33" i="4" s="1"/>
  <c r="D19" i="4"/>
  <c r="D31" i="4" s="1"/>
  <c r="D7" i="4"/>
  <c r="D15" i="4"/>
  <c r="D27" i="4" s="1"/>
  <c r="D18" i="4"/>
  <c r="D17" i="4"/>
  <c r="D16" i="4"/>
  <c r="D28" i="4" s="1"/>
  <c r="H35" i="4"/>
  <c r="G35" i="4"/>
  <c r="F35" i="4"/>
  <c r="E35" i="4"/>
  <c r="C35" i="4"/>
  <c r="H34" i="4"/>
  <c r="G34" i="4"/>
  <c r="F34" i="4"/>
  <c r="C34" i="4"/>
  <c r="C33" i="4"/>
  <c r="C32" i="4"/>
  <c r="C31" i="4"/>
  <c r="H30" i="4"/>
  <c r="G30" i="4"/>
  <c r="D30" i="4"/>
  <c r="C30" i="4"/>
  <c r="H29" i="4"/>
  <c r="G29" i="4"/>
  <c r="D29" i="4"/>
  <c r="C29" i="4"/>
  <c r="H28" i="4"/>
  <c r="G28" i="4"/>
  <c r="C28" i="4"/>
  <c r="C27" i="4"/>
  <c r="E33" i="4"/>
  <c r="F18" i="4"/>
  <c r="F30" i="4" s="1"/>
  <c r="F17" i="4"/>
  <c r="F29" i="4" s="1"/>
  <c r="F16" i="4"/>
  <c r="F28" i="4" s="1"/>
  <c r="E28" i="4"/>
  <c r="F16" i="3"/>
  <c r="F28" i="3" s="1"/>
  <c r="F18" i="3"/>
  <c r="F30" i="3"/>
  <c r="F17" i="3"/>
  <c r="F29" i="3" s="1"/>
  <c r="F35" i="3"/>
  <c r="F34" i="3"/>
  <c r="H35" i="3"/>
  <c r="H34" i="3"/>
  <c r="H30" i="3"/>
  <c r="H29" i="3"/>
  <c r="H28" i="3"/>
  <c r="G35" i="3"/>
  <c r="G34" i="3"/>
  <c r="G30" i="3"/>
  <c r="G29" i="3"/>
  <c r="G28" i="3"/>
  <c r="D21" i="3"/>
  <c r="D33" i="3" s="1"/>
  <c r="D20" i="3"/>
  <c r="D32" i="3" s="1"/>
  <c r="E32" i="3"/>
  <c r="E19" i="3"/>
  <c r="E31" i="3" s="1"/>
  <c r="D31" i="3"/>
  <c r="D30" i="3"/>
  <c r="D29" i="3"/>
  <c r="D28" i="3"/>
  <c r="D27" i="3"/>
  <c r="C35" i="3"/>
  <c r="C34" i="3"/>
  <c r="C33" i="3"/>
  <c r="C32" i="3"/>
  <c r="C31" i="3"/>
  <c r="C30" i="3"/>
  <c r="C29" i="3"/>
  <c r="C28" i="3"/>
  <c r="C27" i="3"/>
  <c r="E23" i="3"/>
  <c r="E35" i="3" s="1"/>
  <c r="E22" i="3"/>
  <c r="E34" i="3" s="1"/>
  <c r="E21" i="3"/>
  <c r="E33" i="3" s="1"/>
  <c r="E20" i="3"/>
  <c r="E18" i="3"/>
  <c r="E30" i="3" s="1"/>
  <c r="E17" i="3"/>
  <c r="E29" i="3" s="1"/>
  <c r="E16" i="3"/>
  <c r="E28" i="3" s="1"/>
  <c r="E15" i="3"/>
  <c r="E27" i="3" s="1"/>
  <c r="F30" i="5" l="1"/>
  <c r="E35" i="7"/>
  <c r="C31" i="10"/>
  <c r="E34" i="7"/>
  <c r="E31" i="7"/>
  <c r="D31" i="7"/>
  <c r="F29" i="5"/>
  <c r="E31" i="5"/>
  <c r="D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1" i="1"/>
  <c r="P30" i="1"/>
  <c r="D32" i="1"/>
  <c r="P29" i="1"/>
  <c r="P28" i="1"/>
  <c r="P27" i="1"/>
  <c r="P26" i="1"/>
  <c r="P25" i="1"/>
  <c r="P24" i="1"/>
  <c r="P23" i="1"/>
  <c r="P22" i="1"/>
  <c r="P21" i="1"/>
  <c r="P20" i="1"/>
  <c r="P19" i="1"/>
  <c r="P13" i="1"/>
  <c r="P12" i="1"/>
  <c r="P11" i="1"/>
  <c r="P10" i="1"/>
  <c r="P9" i="1"/>
  <c r="P8" i="1"/>
  <c r="P7" i="1"/>
  <c r="P6" i="1"/>
  <c r="P5" i="1"/>
  <c r="P4" i="1"/>
  <c r="P3" i="1"/>
  <c r="D14" i="1"/>
</calcChain>
</file>

<file path=xl/sharedStrings.xml><?xml version="1.0" encoding="utf-8"?>
<sst xmlns="http://schemas.openxmlformats.org/spreadsheetml/2006/main" count="2016" uniqueCount="171">
  <si>
    <t>S.NO</t>
  </si>
  <si>
    <t>ORIGIN</t>
  </si>
  <si>
    <t>DESTINATION</t>
  </si>
  <si>
    <t>BASIC FREIGHT</t>
  </si>
  <si>
    <t>OHC</t>
  </si>
  <si>
    <t>EXP</t>
  </si>
  <si>
    <t>ERS</t>
  </si>
  <si>
    <t>BAF</t>
  </si>
  <si>
    <t>LSS</t>
  </si>
  <si>
    <t>ODF</t>
  </si>
  <si>
    <t>APPROX T.T/DAYS</t>
  </si>
  <si>
    <t>INENN</t>
  </si>
  <si>
    <t>USJAX</t>
  </si>
  <si>
    <t>USNWK</t>
  </si>
  <si>
    <t>USNFK</t>
  </si>
  <si>
    <t>USSAV</t>
  </si>
  <si>
    <t>USCHI</t>
  </si>
  <si>
    <t>USBOS</t>
  </si>
  <si>
    <t>USDET</t>
  </si>
  <si>
    <t>USMIA</t>
  </si>
  <si>
    <t>USHOU</t>
  </si>
  <si>
    <t>USNOL</t>
  </si>
  <si>
    <t>USMOB</t>
  </si>
  <si>
    <t>39 DAYS</t>
  </si>
  <si>
    <t>IHI</t>
  </si>
  <si>
    <t>IFS</t>
  </si>
  <si>
    <t>30 DAYS</t>
  </si>
  <si>
    <t>34 DAYS</t>
  </si>
  <si>
    <t>44 DAYS</t>
  </si>
  <si>
    <t>DGC</t>
  </si>
  <si>
    <t>36 DAYS</t>
  </si>
  <si>
    <t>35 DAYS</t>
  </si>
  <si>
    <t>43 DAYS</t>
  </si>
  <si>
    <t>USLAS</t>
  </si>
  <si>
    <t>USOAK</t>
  </si>
  <si>
    <t>69 DAYS</t>
  </si>
  <si>
    <t>47 DAYS</t>
  </si>
  <si>
    <t>TRANSPORT COMPARISION WITH MAERSK</t>
  </si>
  <si>
    <t>TRANSPORTER</t>
  </si>
  <si>
    <t>OTHERS</t>
  </si>
  <si>
    <t>FREE DAYS</t>
  </si>
  <si>
    <t>HALTING CHARGES</t>
  </si>
  <si>
    <t>MULTI STUFFING</t>
  </si>
  <si>
    <t>OTHER TAXES</t>
  </si>
  <si>
    <t>MAERSK</t>
  </si>
  <si>
    <t>TRUCKING CHARGES</t>
  </si>
  <si>
    <t>LOL CHARGES</t>
  </si>
  <si>
    <t>DRIVER BETA</t>
  </si>
  <si>
    <t>A</t>
  </si>
  <si>
    <t>ACHUTHA</t>
  </si>
  <si>
    <t>24 HR</t>
  </si>
  <si>
    <t>-</t>
  </si>
  <si>
    <t>60 HR</t>
  </si>
  <si>
    <t>NA</t>
  </si>
  <si>
    <t>NM</t>
  </si>
  <si>
    <t>CHA COMPARISION WITH MAERSK</t>
  </si>
  <si>
    <t>CLEARENCE</t>
  </si>
  <si>
    <t>COO</t>
  </si>
  <si>
    <t>SELF SEAL</t>
  </si>
  <si>
    <t>OPEN EXAM</t>
  </si>
  <si>
    <t>NOC CHARGES</t>
  </si>
  <si>
    <t>NEW PORT</t>
  </si>
  <si>
    <t>SEA SHELL</t>
  </si>
  <si>
    <t>IF APLICABLE</t>
  </si>
  <si>
    <t xml:space="preserve">MAERSK NEW CONTRACT RATES FROM ENNORE PORT TO USA PORTS - 2022-23 - ROUND -1 </t>
  </si>
  <si>
    <t>MAERSK NEW CONTRACT RATES FROM ENNORE PORT TO USA PORTS - 2022-23 - ROUND -2</t>
  </si>
  <si>
    <t>MAERSK NEW CONTRACT RATES FROM ENNORE PORT TO USA PORTS - 2022-23  - ROUND - FINAL</t>
  </si>
  <si>
    <t>NO OF CONTAINERS</t>
  </si>
  <si>
    <t>OHS</t>
  </si>
  <si>
    <t>ORIGIN HANDILING CHARGES</t>
  </si>
  <si>
    <t>EXPORT SERVICE CHARGES</t>
  </si>
  <si>
    <t>EMERGENCY RISK SURCHARGE</t>
  </si>
  <si>
    <t>BUNKER ADJESMENT FACTOR</t>
  </si>
  <si>
    <t>LOW SURFER SURCHARGE</t>
  </si>
  <si>
    <t>ORIGIN DOCUMENTATION FEE</t>
  </si>
  <si>
    <t>INLAND HOULAGE</t>
  </si>
  <si>
    <t>DG CET (GENSET)</t>
  </si>
  <si>
    <t>INDIAN FOREIGN SERVICE</t>
  </si>
  <si>
    <t>TOTAL RATE IN USD</t>
  </si>
  <si>
    <t>JACKSONVILLE</t>
  </si>
  <si>
    <t>NEWYORK</t>
  </si>
  <si>
    <t>NORFOLK</t>
  </si>
  <si>
    <t>SAVANNAH</t>
  </si>
  <si>
    <t>CHICAGO</t>
  </si>
  <si>
    <t>BOSTON</t>
  </si>
  <si>
    <t>DETROIT</t>
  </si>
  <si>
    <t>MIAMI</t>
  </si>
  <si>
    <t>HOUSTON</t>
  </si>
  <si>
    <t>NEWORLANCE</t>
  </si>
  <si>
    <t>MOBILE</t>
  </si>
  <si>
    <t>LAS ANGELES</t>
  </si>
  <si>
    <t>OSAKA</t>
  </si>
  <si>
    <t>CMACGM RATES IN USD</t>
  </si>
  <si>
    <t>MAERSK BASIC RATE IN USD</t>
  </si>
  <si>
    <t>MSC BASIC RATES IN USD</t>
  </si>
  <si>
    <t>HAPAG BASIC RATES IN USD</t>
  </si>
  <si>
    <t>EVER GREEN BASIC RATES IN USD</t>
  </si>
  <si>
    <t>WANHAI BASIC RATES IN USD</t>
  </si>
  <si>
    <t xml:space="preserve">MAERSK </t>
  </si>
  <si>
    <t xml:space="preserve">MSC </t>
  </si>
  <si>
    <t xml:space="preserve">HAPAG </t>
  </si>
  <si>
    <t xml:space="preserve">EVER GREEN </t>
  </si>
  <si>
    <t xml:space="preserve">WANHAI </t>
  </si>
  <si>
    <t xml:space="preserve">CMACGM </t>
  </si>
  <si>
    <t>MONTHLY BASIC FREIGHTS TO USA PORTS AS ON 27-10-2022</t>
  </si>
  <si>
    <t>OTHER CHARGES (THC + MFR+DG+OHC+INLAND+IFS+OTHER)</t>
  </si>
  <si>
    <t>TOTAL FREIGHT RATES AS ON 27-10-2022</t>
  </si>
  <si>
    <t>LOS ANGELES</t>
  </si>
  <si>
    <t>OAKLAND</t>
  </si>
  <si>
    <t>MONTHLY BASIC FREIGHTS TO USA PORTS AS ON 01-11-2022</t>
  </si>
  <si>
    <t>TOTAL FREIGHT RATES AS ON 01-11-2022</t>
  </si>
  <si>
    <t>CASCO RATES IN USD</t>
  </si>
  <si>
    <t>CACO</t>
  </si>
  <si>
    <t>CASCO</t>
  </si>
  <si>
    <t>HMM</t>
  </si>
  <si>
    <t>CMA              CGM</t>
  </si>
  <si>
    <t>CMA               CGM</t>
  </si>
  <si>
    <t>ONE             LINE</t>
  </si>
  <si>
    <t>ONE           LINE</t>
  </si>
  <si>
    <t>CASCO BASIC RATES IN USD</t>
  </si>
  <si>
    <t>ONE              LINE BASIC RATES IN USD</t>
  </si>
  <si>
    <t>CMA                 CGM BASIC RATES IN USD</t>
  </si>
  <si>
    <t>HMM BASIC RATES IN USD</t>
  </si>
  <si>
    <t>MONTHLY BASIC FREIGHTS TO USA PORTS AS ON 15-11-2022 TO 30-11-2022</t>
  </si>
  <si>
    <t>OTHER CHARGES (THC + MFR+DG+OHC+INLAND+IFS+OTHER) 15-11-2022 TO 30-11-2022</t>
  </si>
  <si>
    <t>TOTAL FREIGHT RATES AS ON 15-11-2022 TO 30-11-2022</t>
  </si>
  <si>
    <t>MONTHLY BASIC FREIGHTS TO USA PORTS AS ON 01-12-2022 TO 14-12-2022</t>
  </si>
  <si>
    <t>OTHER CHARGES (THC + MFR+DG+OHC+INLAND+IFS+OTHER) 01-12-2022 TO 14-12-2022</t>
  </si>
  <si>
    <t>TOTAL FREIGHT RATES AS ON 01-12-2022 TO 14-12-2022</t>
  </si>
  <si>
    <t>MONTHLY BASIC FREIGHTS TO USA PORTS AS ON 15-12-2022 TO 31-12-2022</t>
  </si>
  <si>
    <t>OTHER CHARGES (THC + MFR+DG+OHC+INLAND+IFS+OTHER) 15-12-2022 TO 31-12-2022</t>
  </si>
  <si>
    <t>TOTAL FREIGHT RATES AS ON 15-12-2022 TO 31-12-2022</t>
  </si>
  <si>
    <t>MONTHLY BASIC FREIGHTS TO USA PORTS AS ON 01-01-2023 to 15-01-2023</t>
  </si>
  <si>
    <t>OTHER CHARGES (THC + MFR+DG+OHC+INLAND+IFS+OTHER) 01-01-2023 to 15-01-2023</t>
  </si>
  <si>
    <t>TOTAL FREIGHT RATES AS ON 01-01-2023 to 15-01-2023</t>
  </si>
  <si>
    <t>MONTHLY BASIC FREIGHTS TO USA PORTS AS ON 15-06-2023 to 30-06-2023</t>
  </si>
  <si>
    <t>OTHER CHARGES (THC + MFR+DG+OHC+INLAND+IFS+OTHER) 15-06-2023 to 30-06-2023</t>
  </si>
  <si>
    <t>TOTAL FREIGHT RATES AS ON 15-06-2023 to 30-06-2023</t>
  </si>
  <si>
    <t>MONTHLY BASIC FREIGHTS TO USA PORTS AS ON 01-07-2023 to 15-07-2023</t>
  </si>
  <si>
    <t>OTHER CHARGES (THC + MFR+DG+OHC+INLAND+IFS+OTHER) 01-07-2023 to 15-07-2023</t>
  </si>
  <si>
    <t>TOTAL FREIGHT RATES AS ON 01-07-2023 to 15-07-2023</t>
  </si>
  <si>
    <t>MONTHLY BASIC FREIGHTS TO USA PORTS AS ON 01-08-2023 to 15-08-2023</t>
  </si>
  <si>
    <t>OTHER CHARGES (THC + MFR+DG+OHC+INLAND+IFS+OTHER) 01-08-2023 to 15-08-2023</t>
  </si>
  <si>
    <t>TOTAL FREIGHT RATES AS ON 01-08-2023 to 15-08-2023</t>
  </si>
  <si>
    <t>MONTHLY BASIC FREIGHTS TO USA PORTS AS ON 15-08-2023 to 30-08-2023</t>
  </si>
  <si>
    <t>TOTAL FREIGHT RATES AS ON 15-08-2023 to 30-08-2023</t>
  </si>
  <si>
    <t>MONTHLY BASIC FREIGHTS TO USA PORTS AS ON 01-09-2023 to 15-09-2023</t>
  </si>
  <si>
    <t>OTHER CHARGES (THC + MFR+DG+OHC+INLAND+IFS+OTHER) 01-09-2023 to 15-09-2023</t>
  </si>
  <si>
    <t>TOTAL FREIGHT RATES AS ON 01-09-2023 to 15-09-2023</t>
  </si>
  <si>
    <t>MAERSK BASIC RATES IN USD</t>
  </si>
  <si>
    <t>MONTHLY BASIC FREIGHTS TO USA PORTS AS ON 01-12-2023 to 15-12-2023</t>
  </si>
  <si>
    <t>OTHER CHARGES (THC + MFR+DG+OHC+INLAND+IFS+OTHER) 01-12-2023 to 15-12-2023</t>
  </si>
  <si>
    <t>TOTAL FREIGHT RATES AS ON 01-12-2023 to 15-12-2023</t>
  </si>
  <si>
    <t>MONTHLY BASIC FREIGHTS TO USA PORTS AS ON 01-01-2024 to 15-01-2024</t>
  </si>
  <si>
    <t>OTHER CHARGES (THC + MFR+DG+OHC+INLAND+IFS+OTHER) 01-01-2024 to 15-01-2024</t>
  </si>
  <si>
    <t>TOTAL FREIGHT RATES AS ON 01-01-2024 to 15-01-2024</t>
  </si>
  <si>
    <t>OTHER CHARGES (THC + MFR+DG+OHC+INLAND+IFS+OTHER) 01-02-2024 to 15-02-2024</t>
  </si>
  <si>
    <t>TOTAL FREIGHT RATES AS ON 01-02-2024 to 15-02-2024</t>
  </si>
  <si>
    <t>MONTREAL</t>
  </si>
  <si>
    <t>SHARJAH</t>
  </si>
  <si>
    <t>CANADA</t>
  </si>
  <si>
    <t>UAE</t>
  </si>
  <si>
    <t>JAPAN</t>
  </si>
  <si>
    <t>TOKYO</t>
  </si>
  <si>
    <t>IAL</t>
  </si>
  <si>
    <t>USA</t>
  </si>
  <si>
    <t>ZHANZIANG</t>
  </si>
  <si>
    <t>WAN HAI</t>
  </si>
  <si>
    <t>OCEAN FREIGHTS FROM 01-02-2024 to 15-02-2024</t>
  </si>
  <si>
    <t>COUNTRY</t>
  </si>
  <si>
    <t>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</si>
</sst>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3"/>
  <sheetViews>
    <sheetView topLeftCell="A34" workbookViewId="0">
      <selection activeCell="A35" sqref="A35:P50"/>
    </sheetView>
  </sheetViews>
  <sheetFormatPr defaultRowHeight="15" x14ac:dyDescent="0.25"/>
  <cols>
    <col min="1" max="1" width="5.42578125" bestFit="1" customWidth="1"/>
    <col min="2" max="2" width="7.5703125" bestFit="1" customWidth="1"/>
    <col min="3" max="3" width="13.140625" bestFit="1" customWidth="1"/>
    <col min="4" max="4" width="12.28515625" bestFit="1" customWidth="1"/>
    <col min="5" max="5" width="13.140625" customWidth="1"/>
    <col min="6" max="6" width="10.85546875" customWidth="1"/>
    <col min="7" max="7" width="4.85546875" bestFit="1" customWidth="1"/>
    <col min="8" max="8" width="4.28515625" bestFit="1" customWidth="1"/>
    <col min="9" max="9" width="4.140625" bestFit="1" customWidth="1"/>
    <col min="10" max="10" width="5" bestFit="1" customWidth="1"/>
    <col min="11" max="11" width="3.85546875" bestFit="1" customWidth="1"/>
    <col min="12" max="12" width="4.7109375" bestFit="1" customWidth="1"/>
    <col min="13" max="15" width="4.7109375" customWidth="1"/>
    <col min="16" max="16" width="11.42578125" bestFit="1" customWidth="1"/>
    <col min="24" max="24" width="12.5703125" bestFit="1" customWidth="1"/>
  </cols>
  <sheetData>
    <row r="1" spans="1:16" ht="18.75" hidden="1" x14ac:dyDescent="0.25">
      <c r="A1" s="17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16" ht="45" hidden="1" x14ac:dyDescent="0.25">
      <c r="A2" s="5" t="s">
        <v>0</v>
      </c>
      <c r="B2" s="5" t="s">
        <v>1</v>
      </c>
      <c r="C2" s="5" t="s">
        <v>2</v>
      </c>
      <c r="D2" s="5" t="s">
        <v>67</v>
      </c>
      <c r="E2" s="5" t="s">
        <v>10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24</v>
      </c>
      <c r="N2" s="5" t="s">
        <v>25</v>
      </c>
      <c r="O2" s="5" t="s">
        <v>29</v>
      </c>
      <c r="P2" s="5" t="s">
        <v>78</v>
      </c>
    </row>
    <row r="3" spans="1:16" hidden="1" x14ac:dyDescent="0.25">
      <c r="A3" s="2">
        <v>1</v>
      </c>
      <c r="B3" s="2" t="s">
        <v>11</v>
      </c>
      <c r="C3" s="2" t="s">
        <v>12</v>
      </c>
      <c r="D3" s="2">
        <v>98</v>
      </c>
      <c r="E3" s="2" t="s">
        <v>23</v>
      </c>
      <c r="F3" s="2">
        <v>12150</v>
      </c>
      <c r="G3" s="2">
        <v>180</v>
      </c>
      <c r="H3" s="2">
        <v>8</v>
      </c>
      <c r="I3" s="2">
        <v>200</v>
      </c>
      <c r="J3" s="2">
        <v>1247</v>
      </c>
      <c r="K3" s="2">
        <v>30</v>
      </c>
      <c r="L3" s="2">
        <v>57</v>
      </c>
      <c r="M3" s="2">
        <v>1990</v>
      </c>
      <c r="N3" s="2">
        <v>80</v>
      </c>
      <c r="O3" s="2">
        <v>0</v>
      </c>
      <c r="P3" s="2">
        <f t="shared" ref="P3:P13" si="0">SUM(F3:O3)</f>
        <v>15942</v>
      </c>
    </row>
    <row r="4" spans="1:16" hidden="1" x14ac:dyDescent="0.25">
      <c r="A4" s="2">
        <v>2</v>
      </c>
      <c r="B4" s="2" t="s">
        <v>11</v>
      </c>
      <c r="C4" s="2" t="s">
        <v>13</v>
      </c>
      <c r="D4" s="2">
        <v>27</v>
      </c>
      <c r="E4" s="2" t="s">
        <v>26</v>
      </c>
      <c r="F4" s="2">
        <v>12150</v>
      </c>
      <c r="G4" s="2">
        <v>180</v>
      </c>
      <c r="H4" s="2">
        <v>8</v>
      </c>
      <c r="I4" s="2">
        <v>200</v>
      </c>
      <c r="J4" s="2">
        <v>1247</v>
      </c>
      <c r="K4" s="2">
        <v>30</v>
      </c>
      <c r="L4" s="2">
        <v>57</v>
      </c>
      <c r="M4" s="2">
        <v>0</v>
      </c>
      <c r="N4" s="2">
        <v>0</v>
      </c>
      <c r="O4" s="2">
        <v>0</v>
      </c>
      <c r="P4" s="2">
        <f t="shared" si="0"/>
        <v>13872</v>
      </c>
    </row>
    <row r="5" spans="1:16" hidden="1" x14ac:dyDescent="0.25">
      <c r="A5" s="2">
        <v>3</v>
      </c>
      <c r="B5" s="2" t="s">
        <v>11</v>
      </c>
      <c r="C5" s="2" t="s">
        <v>14</v>
      </c>
      <c r="D5" s="2">
        <v>11</v>
      </c>
      <c r="E5" s="2" t="s">
        <v>27</v>
      </c>
      <c r="F5" s="2">
        <v>12150</v>
      </c>
      <c r="G5" s="2">
        <v>180</v>
      </c>
      <c r="H5" s="2">
        <v>8</v>
      </c>
      <c r="I5" s="2">
        <v>200</v>
      </c>
      <c r="J5" s="2">
        <v>1247</v>
      </c>
      <c r="K5" s="2">
        <v>30</v>
      </c>
      <c r="L5" s="2">
        <v>57</v>
      </c>
      <c r="M5" s="2">
        <v>0</v>
      </c>
      <c r="N5" s="2">
        <v>0</v>
      </c>
      <c r="O5" s="2">
        <v>300</v>
      </c>
      <c r="P5" s="2">
        <f t="shared" si="0"/>
        <v>14172</v>
      </c>
    </row>
    <row r="6" spans="1:16" hidden="1" x14ac:dyDescent="0.25">
      <c r="A6" s="2">
        <v>4</v>
      </c>
      <c r="B6" s="2" t="s">
        <v>11</v>
      </c>
      <c r="C6" s="2" t="s">
        <v>15</v>
      </c>
      <c r="D6" s="2">
        <v>21</v>
      </c>
      <c r="E6" s="2" t="s">
        <v>30</v>
      </c>
      <c r="F6" s="2">
        <v>12150</v>
      </c>
      <c r="G6" s="2">
        <v>180</v>
      </c>
      <c r="H6" s="2">
        <v>8</v>
      </c>
      <c r="I6" s="2">
        <v>200</v>
      </c>
      <c r="J6" s="2">
        <v>1247</v>
      </c>
      <c r="K6" s="2">
        <v>30</v>
      </c>
      <c r="L6" s="2">
        <v>57</v>
      </c>
      <c r="M6" s="2">
        <v>0</v>
      </c>
      <c r="N6" s="2">
        <v>0</v>
      </c>
      <c r="O6" s="2">
        <v>300</v>
      </c>
      <c r="P6" s="2">
        <f t="shared" si="0"/>
        <v>14172</v>
      </c>
    </row>
    <row r="7" spans="1:16" hidden="1" x14ac:dyDescent="0.25">
      <c r="A7" s="2">
        <v>5</v>
      </c>
      <c r="B7" s="2" t="s">
        <v>11</v>
      </c>
      <c r="C7" s="2" t="s">
        <v>16</v>
      </c>
      <c r="D7" s="2">
        <v>15</v>
      </c>
      <c r="E7" s="2" t="s">
        <v>27</v>
      </c>
      <c r="F7" s="2">
        <v>13150</v>
      </c>
      <c r="G7" s="2">
        <v>180</v>
      </c>
      <c r="H7" s="2">
        <v>8</v>
      </c>
      <c r="I7" s="2">
        <v>200</v>
      </c>
      <c r="J7" s="2">
        <v>1247</v>
      </c>
      <c r="K7" s="2">
        <v>30</v>
      </c>
      <c r="L7" s="2">
        <v>57</v>
      </c>
      <c r="M7" s="2">
        <v>0</v>
      </c>
      <c r="N7" s="2">
        <v>0</v>
      </c>
      <c r="O7" s="2">
        <v>0</v>
      </c>
      <c r="P7" s="2">
        <f t="shared" si="0"/>
        <v>14872</v>
      </c>
    </row>
    <row r="8" spans="1:16" hidden="1" x14ac:dyDescent="0.25">
      <c r="A8" s="2">
        <v>6</v>
      </c>
      <c r="B8" s="2" t="s">
        <v>11</v>
      </c>
      <c r="C8" s="2" t="s">
        <v>17</v>
      </c>
      <c r="D8" s="2">
        <v>8</v>
      </c>
      <c r="E8" s="2" t="s">
        <v>31</v>
      </c>
      <c r="F8" s="2">
        <v>12150</v>
      </c>
      <c r="G8" s="2">
        <v>180</v>
      </c>
      <c r="H8" s="2">
        <v>8</v>
      </c>
      <c r="I8" s="2">
        <v>200</v>
      </c>
      <c r="J8" s="2">
        <v>1247</v>
      </c>
      <c r="K8" s="2">
        <v>30</v>
      </c>
      <c r="L8" s="2">
        <v>57</v>
      </c>
      <c r="M8" s="2">
        <v>3530</v>
      </c>
      <c r="N8" s="2">
        <v>80</v>
      </c>
      <c r="O8" s="2">
        <v>0</v>
      </c>
      <c r="P8" s="2">
        <f t="shared" si="0"/>
        <v>17482</v>
      </c>
    </row>
    <row r="9" spans="1:16" hidden="1" x14ac:dyDescent="0.25">
      <c r="A9" s="2">
        <v>7</v>
      </c>
      <c r="B9" s="2" t="s">
        <v>11</v>
      </c>
      <c r="C9" s="2" t="s">
        <v>18</v>
      </c>
      <c r="D9" s="2">
        <v>8</v>
      </c>
      <c r="E9" s="2" t="s">
        <v>32</v>
      </c>
      <c r="F9" s="2">
        <v>13150</v>
      </c>
      <c r="G9" s="2">
        <v>180</v>
      </c>
      <c r="H9" s="2">
        <v>8</v>
      </c>
      <c r="I9" s="2">
        <v>200</v>
      </c>
      <c r="J9" s="2">
        <v>1247</v>
      </c>
      <c r="K9" s="2">
        <v>30</v>
      </c>
      <c r="L9" s="2">
        <v>57</v>
      </c>
      <c r="M9" s="2">
        <v>2000</v>
      </c>
      <c r="N9" s="2">
        <v>80</v>
      </c>
      <c r="O9" s="2">
        <v>0</v>
      </c>
      <c r="P9" s="2">
        <f t="shared" si="0"/>
        <v>16952</v>
      </c>
    </row>
    <row r="10" spans="1:16" hidden="1" x14ac:dyDescent="0.25">
      <c r="A10" s="2">
        <v>8</v>
      </c>
      <c r="B10" s="2" t="s">
        <v>11</v>
      </c>
      <c r="C10" s="2" t="s">
        <v>19</v>
      </c>
      <c r="D10" s="2">
        <v>21</v>
      </c>
      <c r="E10" s="2" t="s">
        <v>28</v>
      </c>
      <c r="F10" s="2">
        <v>12650</v>
      </c>
      <c r="G10" s="2">
        <v>180</v>
      </c>
      <c r="H10" s="2">
        <v>8</v>
      </c>
      <c r="I10" s="2">
        <v>200</v>
      </c>
      <c r="J10" s="2">
        <v>1247</v>
      </c>
      <c r="K10" s="2">
        <v>30</v>
      </c>
      <c r="L10" s="2">
        <v>57</v>
      </c>
      <c r="M10" s="2">
        <v>1065</v>
      </c>
      <c r="N10" s="2">
        <v>80</v>
      </c>
      <c r="O10" s="2">
        <v>0</v>
      </c>
      <c r="P10" s="2">
        <f t="shared" si="0"/>
        <v>15517</v>
      </c>
    </row>
    <row r="11" spans="1:16" hidden="1" x14ac:dyDescent="0.25">
      <c r="A11" s="2">
        <v>9</v>
      </c>
      <c r="B11" s="2" t="s">
        <v>11</v>
      </c>
      <c r="C11" s="2" t="s">
        <v>20</v>
      </c>
      <c r="D11" s="2">
        <v>15</v>
      </c>
      <c r="E11" s="2" t="s">
        <v>32</v>
      </c>
      <c r="F11" s="2">
        <v>12650</v>
      </c>
      <c r="G11" s="2">
        <v>180</v>
      </c>
      <c r="H11" s="2">
        <v>8</v>
      </c>
      <c r="I11" s="2">
        <v>200</v>
      </c>
      <c r="J11" s="2">
        <v>1247</v>
      </c>
      <c r="K11" s="2">
        <v>30</v>
      </c>
      <c r="L11" s="2">
        <v>57</v>
      </c>
      <c r="M11" s="2">
        <v>0</v>
      </c>
      <c r="N11" s="2">
        <v>0</v>
      </c>
      <c r="O11" s="2">
        <v>300</v>
      </c>
      <c r="P11" s="2">
        <f t="shared" si="0"/>
        <v>14672</v>
      </c>
    </row>
    <row r="12" spans="1:16" hidden="1" x14ac:dyDescent="0.25">
      <c r="A12" s="2">
        <v>10</v>
      </c>
      <c r="B12" s="2" t="s">
        <v>11</v>
      </c>
      <c r="C12" s="2" t="s">
        <v>21</v>
      </c>
      <c r="D12" s="2">
        <v>8</v>
      </c>
      <c r="E12" s="2" t="s">
        <v>32</v>
      </c>
      <c r="F12" s="2">
        <v>12150</v>
      </c>
      <c r="G12" s="2">
        <v>180</v>
      </c>
      <c r="H12" s="2">
        <v>8</v>
      </c>
      <c r="I12" s="2">
        <v>200</v>
      </c>
      <c r="J12" s="2">
        <v>1247</v>
      </c>
      <c r="K12" s="2">
        <v>30</v>
      </c>
      <c r="L12" s="2">
        <v>57</v>
      </c>
      <c r="M12" s="2">
        <v>3350</v>
      </c>
      <c r="N12" s="2">
        <v>0</v>
      </c>
      <c r="O12" s="2">
        <v>300</v>
      </c>
      <c r="P12" s="2">
        <f t="shared" si="0"/>
        <v>17522</v>
      </c>
    </row>
    <row r="13" spans="1:16" hidden="1" x14ac:dyDescent="0.25">
      <c r="A13" s="2">
        <v>11</v>
      </c>
      <c r="B13" s="2" t="s">
        <v>11</v>
      </c>
      <c r="C13" s="2" t="s">
        <v>22</v>
      </c>
      <c r="D13" s="2">
        <v>8</v>
      </c>
      <c r="E13" s="2" t="s">
        <v>32</v>
      </c>
      <c r="F13" s="2">
        <v>12150</v>
      </c>
      <c r="G13" s="2">
        <v>180</v>
      </c>
      <c r="H13" s="2">
        <v>8</v>
      </c>
      <c r="I13" s="2">
        <v>200</v>
      </c>
      <c r="J13" s="2">
        <v>1247</v>
      </c>
      <c r="K13" s="2">
        <v>30</v>
      </c>
      <c r="L13" s="2">
        <v>57</v>
      </c>
      <c r="M13" s="2">
        <v>3350</v>
      </c>
      <c r="N13" s="2">
        <v>0</v>
      </c>
      <c r="O13" s="2">
        <v>300</v>
      </c>
      <c r="P13" s="2">
        <f t="shared" si="0"/>
        <v>17522</v>
      </c>
    </row>
    <row r="14" spans="1:16" hidden="1" x14ac:dyDescent="0.25">
      <c r="A14" s="2"/>
      <c r="B14" s="2"/>
      <c r="C14" s="2"/>
      <c r="D14" s="2">
        <f>SUM(D3:D13)</f>
        <v>240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idden="1" x14ac:dyDescent="0.25"/>
    <row r="16" spans="1:16" hidden="1" x14ac:dyDescent="0.25"/>
    <row r="17" spans="1:16" ht="18.75" hidden="1" x14ac:dyDescent="0.25">
      <c r="A17" s="17" t="s">
        <v>65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9"/>
    </row>
    <row r="18" spans="1:16" ht="45" hidden="1" x14ac:dyDescent="0.25">
      <c r="A18" s="5" t="s">
        <v>0</v>
      </c>
      <c r="B18" s="5" t="s">
        <v>1</v>
      </c>
      <c r="C18" s="5" t="s">
        <v>2</v>
      </c>
      <c r="D18" s="5" t="s">
        <v>67</v>
      </c>
      <c r="E18" s="5" t="s">
        <v>10</v>
      </c>
      <c r="F18" s="5" t="s">
        <v>3</v>
      </c>
      <c r="G18" s="5" t="s">
        <v>4</v>
      </c>
      <c r="H18" s="5" t="s">
        <v>5</v>
      </c>
      <c r="I18" s="5" t="s">
        <v>6</v>
      </c>
      <c r="J18" s="5" t="s">
        <v>7</v>
      </c>
      <c r="K18" s="5" t="s">
        <v>8</v>
      </c>
      <c r="L18" s="5" t="s">
        <v>9</v>
      </c>
      <c r="M18" s="5" t="s">
        <v>24</v>
      </c>
      <c r="N18" s="5" t="s">
        <v>25</v>
      </c>
      <c r="O18" s="5" t="s">
        <v>29</v>
      </c>
      <c r="P18" s="5" t="s">
        <v>78</v>
      </c>
    </row>
    <row r="19" spans="1:16" hidden="1" x14ac:dyDescent="0.25">
      <c r="A19" s="2">
        <v>1</v>
      </c>
      <c r="B19" s="2" t="s">
        <v>11</v>
      </c>
      <c r="C19" s="2" t="s">
        <v>12</v>
      </c>
      <c r="D19" s="2">
        <v>96</v>
      </c>
      <c r="E19" s="2" t="s">
        <v>23</v>
      </c>
      <c r="F19" s="2">
        <v>11223</v>
      </c>
      <c r="G19" s="2">
        <v>180</v>
      </c>
      <c r="H19" s="2">
        <v>8</v>
      </c>
      <c r="I19" s="2">
        <v>200</v>
      </c>
      <c r="J19" s="2">
        <v>1247</v>
      </c>
      <c r="K19" s="2">
        <v>30</v>
      </c>
      <c r="L19" s="2">
        <v>57</v>
      </c>
      <c r="M19" s="2">
        <v>1990</v>
      </c>
      <c r="N19" s="2">
        <v>80</v>
      </c>
      <c r="O19" s="2">
        <v>0</v>
      </c>
      <c r="P19" s="2">
        <f t="shared" ref="P19:P31" si="1">SUM(F19:O19)</f>
        <v>15015</v>
      </c>
    </row>
    <row r="20" spans="1:16" hidden="1" x14ac:dyDescent="0.25">
      <c r="A20" s="2">
        <v>2</v>
      </c>
      <c r="B20" s="2" t="s">
        <v>11</v>
      </c>
      <c r="C20" s="2" t="s">
        <v>13</v>
      </c>
      <c r="D20" s="2">
        <v>25</v>
      </c>
      <c r="E20" s="2" t="s">
        <v>26</v>
      </c>
      <c r="F20" s="2">
        <v>11223</v>
      </c>
      <c r="G20" s="2">
        <v>180</v>
      </c>
      <c r="H20" s="2">
        <v>8</v>
      </c>
      <c r="I20" s="2">
        <v>200</v>
      </c>
      <c r="J20" s="2">
        <v>1247</v>
      </c>
      <c r="K20" s="2">
        <v>30</v>
      </c>
      <c r="L20" s="2">
        <v>57</v>
      </c>
      <c r="M20" s="2">
        <v>0</v>
      </c>
      <c r="N20" s="2">
        <v>0</v>
      </c>
      <c r="O20" s="2">
        <v>0</v>
      </c>
      <c r="P20" s="2">
        <f t="shared" si="1"/>
        <v>12945</v>
      </c>
    </row>
    <row r="21" spans="1:16" hidden="1" x14ac:dyDescent="0.25">
      <c r="A21" s="2">
        <v>3</v>
      </c>
      <c r="B21" s="2" t="s">
        <v>11</v>
      </c>
      <c r="C21" s="2" t="s">
        <v>14</v>
      </c>
      <c r="D21" s="2">
        <v>11</v>
      </c>
      <c r="E21" s="2" t="s">
        <v>27</v>
      </c>
      <c r="F21" s="2">
        <v>11223</v>
      </c>
      <c r="G21" s="2">
        <v>180</v>
      </c>
      <c r="H21" s="2">
        <v>8</v>
      </c>
      <c r="I21" s="2">
        <v>200</v>
      </c>
      <c r="J21" s="2">
        <v>1247</v>
      </c>
      <c r="K21" s="2">
        <v>30</v>
      </c>
      <c r="L21" s="2">
        <v>57</v>
      </c>
      <c r="M21" s="2">
        <v>0</v>
      </c>
      <c r="N21" s="2">
        <v>0</v>
      </c>
      <c r="O21" s="2">
        <v>300</v>
      </c>
      <c r="P21" s="2">
        <f t="shared" si="1"/>
        <v>13245</v>
      </c>
    </row>
    <row r="22" spans="1:16" hidden="1" x14ac:dyDescent="0.25">
      <c r="A22" s="2">
        <v>4</v>
      </c>
      <c r="B22" s="2" t="s">
        <v>11</v>
      </c>
      <c r="C22" s="2" t="s">
        <v>15</v>
      </c>
      <c r="D22" s="2">
        <v>21</v>
      </c>
      <c r="E22" s="2" t="s">
        <v>30</v>
      </c>
      <c r="F22" s="2">
        <v>11223</v>
      </c>
      <c r="G22" s="2">
        <v>180</v>
      </c>
      <c r="H22" s="2">
        <v>8</v>
      </c>
      <c r="I22" s="2">
        <v>200</v>
      </c>
      <c r="J22" s="2">
        <v>1247</v>
      </c>
      <c r="K22" s="2">
        <v>30</v>
      </c>
      <c r="L22" s="2">
        <v>57</v>
      </c>
      <c r="M22" s="2">
        <v>0</v>
      </c>
      <c r="N22" s="2">
        <v>0</v>
      </c>
      <c r="O22" s="2">
        <v>300</v>
      </c>
      <c r="P22" s="2">
        <f t="shared" si="1"/>
        <v>13245</v>
      </c>
    </row>
    <row r="23" spans="1:16" hidden="1" x14ac:dyDescent="0.25">
      <c r="A23" s="2">
        <v>5</v>
      </c>
      <c r="B23" s="2" t="s">
        <v>11</v>
      </c>
      <c r="C23" s="2" t="s">
        <v>16</v>
      </c>
      <c r="D23" s="2">
        <v>15</v>
      </c>
      <c r="E23" s="2" t="s">
        <v>27</v>
      </c>
      <c r="F23" s="2">
        <v>12223</v>
      </c>
      <c r="G23" s="2">
        <v>180</v>
      </c>
      <c r="H23" s="2">
        <v>8</v>
      </c>
      <c r="I23" s="2">
        <v>200</v>
      </c>
      <c r="J23" s="2">
        <v>1247</v>
      </c>
      <c r="K23" s="2">
        <v>30</v>
      </c>
      <c r="L23" s="2">
        <v>57</v>
      </c>
      <c r="M23" s="2">
        <v>0</v>
      </c>
      <c r="N23" s="2">
        <v>0</v>
      </c>
      <c r="O23" s="2">
        <v>0</v>
      </c>
      <c r="P23" s="2">
        <f t="shared" si="1"/>
        <v>13945</v>
      </c>
    </row>
    <row r="24" spans="1:16" hidden="1" x14ac:dyDescent="0.25">
      <c r="A24" s="2">
        <v>6</v>
      </c>
      <c r="B24" s="2" t="s">
        <v>11</v>
      </c>
      <c r="C24" s="2" t="s">
        <v>17</v>
      </c>
      <c r="D24" s="2">
        <v>8</v>
      </c>
      <c r="E24" s="2" t="s">
        <v>31</v>
      </c>
      <c r="F24" s="2">
        <v>11223</v>
      </c>
      <c r="G24" s="2">
        <v>180</v>
      </c>
      <c r="H24" s="2">
        <v>8</v>
      </c>
      <c r="I24" s="2">
        <v>200</v>
      </c>
      <c r="J24" s="2">
        <v>1247</v>
      </c>
      <c r="K24" s="2">
        <v>30</v>
      </c>
      <c r="L24" s="2">
        <v>57</v>
      </c>
      <c r="M24" s="2">
        <v>3530</v>
      </c>
      <c r="N24" s="2">
        <v>80</v>
      </c>
      <c r="O24" s="2">
        <v>0</v>
      </c>
      <c r="P24" s="2">
        <f t="shared" si="1"/>
        <v>16555</v>
      </c>
    </row>
    <row r="25" spans="1:16" hidden="1" x14ac:dyDescent="0.25">
      <c r="A25" s="2">
        <v>7</v>
      </c>
      <c r="B25" s="2" t="s">
        <v>11</v>
      </c>
      <c r="C25" s="2" t="s">
        <v>18</v>
      </c>
      <c r="D25" s="2">
        <v>8</v>
      </c>
      <c r="E25" s="2" t="s">
        <v>32</v>
      </c>
      <c r="F25" s="2">
        <v>11223</v>
      </c>
      <c r="G25" s="2">
        <v>180</v>
      </c>
      <c r="H25" s="2">
        <v>8</v>
      </c>
      <c r="I25" s="2">
        <v>200</v>
      </c>
      <c r="J25" s="2">
        <v>1247</v>
      </c>
      <c r="K25" s="2">
        <v>30</v>
      </c>
      <c r="L25" s="2">
        <v>57</v>
      </c>
      <c r="M25" s="2">
        <v>2000</v>
      </c>
      <c r="N25" s="2">
        <v>80</v>
      </c>
      <c r="O25" s="2">
        <v>0</v>
      </c>
      <c r="P25" s="2">
        <f t="shared" si="1"/>
        <v>15025</v>
      </c>
    </row>
    <row r="26" spans="1:16" hidden="1" x14ac:dyDescent="0.25">
      <c r="A26" s="2">
        <v>8</v>
      </c>
      <c r="B26" s="2" t="s">
        <v>11</v>
      </c>
      <c r="C26" s="2" t="s">
        <v>19</v>
      </c>
      <c r="D26" s="2">
        <v>21</v>
      </c>
      <c r="E26" s="2" t="s">
        <v>28</v>
      </c>
      <c r="F26" s="2">
        <v>11723</v>
      </c>
      <c r="G26" s="2">
        <v>180</v>
      </c>
      <c r="H26" s="2">
        <v>8</v>
      </c>
      <c r="I26" s="2">
        <v>200</v>
      </c>
      <c r="J26" s="2">
        <v>1247</v>
      </c>
      <c r="K26" s="2">
        <v>30</v>
      </c>
      <c r="L26" s="2">
        <v>57</v>
      </c>
      <c r="M26" s="2">
        <v>1065</v>
      </c>
      <c r="N26" s="2">
        <v>80</v>
      </c>
      <c r="O26" s="2">
        <v>0</v>
      </c>
      <c r="P26" s="2">
        <f t="shared" si="1"/>
        <v>14590</v>
      </c>
    </row>
    <row r="27" spans="1:16" hidden="1" x14ac:dyDescent="0.25">
      <c r="A27" s="2">
        <v>9</v>
      </c>
      <c r="B27" s="2" t="s">
        <v>11</v>
      </c>
      <c r="C27" s="2" t="s">
        <v>20</v>
      </c>
      <c r="D27" s="2">
        <v>15</v>
      </c>
      <c r="E27" s="2" t="s">
        <v>32</v>
      </c>
      <c r="F27" s="2">
        <v>11723</v>
      </c>
      <c r="G27" s="2">
        <v>180</v>
      </c>
      <c r="H27" s="2">
        <v>8</v>
      </c>
      <c r="I27" s="2">
        <v>200</v>
      </c>
      <c r="J27" s="2">
        <v>1247</v>
      </c>
      <c r="K27" s="2">
        <v>30</v>
      </c>
      <c r="L27" s="2">
        <v>57</v>
      </c>
      <c r="M27" s="2">
        <v>0</v>
      </c>
      <c r="N27" s="2">
        <v>0</v>
      </c>
      <c r="O27" s="2">
        <v>300</v>
      </c>
      <c r="P27" s="2">
        <f t="shared" si="1"/>
        <v>13745</v>
      </c>
    </row>
    <row r="28" spans="1:16" hidden="1" x14ac:dyDescent="0.25">
      <c r="A28" s="2">
        <v>10</v>
      </c>
      <c r="B28" s="2" t="s">
        <v>11</v>
      </c>
      <c r="C28" s="2" t="s">
        <v>21</v>
      </c>
      <c r="D28" s="2">
        <v>8</v>
      </c>
      <c r="E28" s="2" t="s">
        <v>32</v>
      </c>
      <c r="F28" s="2">
        <v>11223</v>
      </c>
      <c r="G28" s="2">
        <v>180</v>
      </c>
      <c r="H28" s="2">
        <v>8</v>
      </c>
      <c r="I28" s="2">
        <v>200</v>
      </c>
      <c r="J28" s="2">
        <v>1247</v>
      </c>
      <c r="K28" s="2">
        <v>30</v>
      </c>
      <c r="L28" s="2">
        <v>57</v>
      </c>
      <c r="M28" s="2">
        <v>3350</v>
      </c>
      <c r="N28" s="2">
        <v>0</v>
      </c>
      <c r="O28" s="2">
        <v>300</v>
      </c>
      <c r="P28" s="2">
        <f t="shared" si="1"/>
        <v>16595</v>
      </c>
    </row>
    <row r="29" spans="1:16" hidden="1" x14ac:dyDescent="0.25">
      <c r="A29" s="2">
        <v>11</v>
      </c>
      <c r="B29" s="2" t="s">
        <v>11</v>
      </c>
      <c r="C29" s="2" t="s">
        <v>22</v>
      </c>
      <c r="D29" s="2">
        <v>8</v>
      </c>
      <c r="E29" s="2" t="s">
        <v>32</v>
      </c>
      <c r="F29" s="2">
        <v>12223</v>
      </c>
      <c r="G29" s="2">
        <v>180</v>
      </c>
      <c r="H29" s="2">
        <v>8</v>
      </c>
      <c r="I29" s="2">
        <v>200</v>
      </c>
      <c r="J29" s="2">
        <v>1247</v>
      </c>
      <c r="K29" s="2">
        <v>30</v>
      </c>
      <c r="L29" s="2">
        <v>57</v>
      </c>
      <c r="M29" s="2">
        <v>3350</v>
      </c>
      <c r="N29" s="2">
        <v>0</v>
      </c>
      <c r="O29" s="2">
        <v>300</v>
      </c>
      <c r="P29" s="2">
        <f t="shared" si="1"/>
        <v>17595</v>
      </c>
    </row>
    <row r="30" spans="1:16" hidden="1" x14ac:dyDescent="0.25">
      <c r="A30" s="2">
        <v>12</v>
      </c>
      <c r="B30" s="2" t="s">
        <v>11</v>
      </c>
      <c r="C30" s="2" t="s">
        <v>33</v>
      </c>
      <c r="D30" s="2">
        <v>2</v>
      </c>
      <c r="E30" s="2" t="s">
        <v>36</v>
      </c>
      <c r="F30" s="2">
        <v>11967</v>
      </c>
      <c r="G30" s="2">
        <v>180</v>
      </c>
      <c r="H30" s="2">
        <v>8</v>
      </c>
      <c r="I30" s="2">
        <v>0</v>
      </c>
      <c r="J30" s="2">
        <v>1247</v>
      </c>
      <c r="K30" s="2">
        <v>30</v>
      </c>
      <c r="L30" s="2">
        <v>57</v>
      </c>
      <c r="M30" s="2">
        <v>0</v>
      </c>
      <c r="N30" s="2">
        <v>0</v>
      </c>
      <c r="O30" s="2">
        <v>300</v>
      </c>
      <c r="P30" s="2">
        <f t="shared" si="1"/>
        <v>13789</v>
      </c>
    </row>
    <row r="31" spans="1:16" hidden="1" x14ac:dyDescent="0.25">
      <c r="A31" s="2">
        <v>13</v>
      </c>
      <c r="B31" s="2" t="s">
        <v>11</v>
      </c>
      <c r="C31" s="2" t="s">
        <v>34</v>
      </c>
      <c r="D31" s="2">
        <v>2</v>
      </c>
      <c r="E31" s="2" t="s">
        <v>35</v>
      </c>
      <c r="F31" s="2">
        <v>11967</v>
      </c>
      <c r="G31" s="2">
        <v>180</v>
      </c>
      <c r="H31" s="2">
        <v>8</v>
      </c>
      <c r="I31" s="2">
        <v>0</v>
      </c>
      <c r="J31" s="2">
        <v>1247</v>
      </c>
      <c r="K31" s="2">
        <v>30</v>
      </c>
      <c r="L31" s="2">
        <v>57</v>
      </c>
      <c r="M31" s="2">
        <v>0</v>
      </c>
      <c r="N31" s="2">
        <v>0</v>
      </c>
      <c r="O31" s="2">
        <v>300</v>
      </c>
      <c r="P31" s="2">
        <f t="shared" si="1"/>
        <v>13789</v>
      </c>
    </row>
    <row r="32" spans="1:16" hidden="1" x14ac:dyDescent="0.25">
      <c r="A32" s="2"/>
      <c r="B32" s="2"/>
      <c r="C32" s="2"/>
      <c r="D32" s="2">
        <f>SUM(D19:D31)</f>
        <v>240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24" hidden="1" x14ac:dyDescent="0.25"/>
    <row r="35" spans="1:24" ht="18.75" x14ac:dyDescent="0.25">
      <c r="A35" s="17" t="s">
        <v>66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9"/>
      <c r="U35" s="6"/>
    </row>
    <row r="36" spans="1:24" ht="45" x14ac:dyDescent="0.25">
      <c r="A36" s="5" t="s">
        <v>0</v>
      </c>
      <c r="B36" s="5" t="s">
        <v>1</v>
      </c>
      <c r="C36" s="5" t="s">
        <v>2</v>
      </c>
      <c r="D36" s="5" t="s">
        <v>67</v>
      </c>
      <c r="E36" s="5" t="s">
        <v>10</v>
      </c>
      <c r="F36" s="5" t="s">
        <v>3</v>
      </c>
      <c r="G36" s="5" t="s">
        <v>4</v>
      </c>
      <c r="H36" s="5" t="s">
        <v>5</v>
      </c>
      <c r="I36" s="5" t="s">
        <v>6</v>
      </c>
      <c r="J36" s="5" t="s">
        <v>7</v>
      </c>
      <c r="K36" s="5" t="s">
        <v>8</v>
      </c>
      <c r="L36" s="5" t="s">
        <v>9</v>
      </c>
      <c r="M36" s="5" t="s">
        <v>24</v>
      </c>
      <c r="N36" s="5" t="s">
        <v>25</v>
      </c>
      <c r="O36" s="5" t="s">
        <v>29</v>
      </c>
      <c r="P36" s="5" t="s">
        <v>78</v>
      </c>
    </row>
    <row r="37" spans="1:24" x14ac:dyDescent="0.25">
      <c r="A37" s="2">
        <v>1</v>
      </c>
      <c r="B37" s="2" t="s">
        <v>11</v>
      </c>
      <c r="C37" s="2" t="s">
        <v>79</v>
      </c>
      <c r="D37" s="2">
        <v>96</v>
      </c>
      <c r="E37" s="2" t="s">
        <v>23</v>
      </c>
      <c r="F37" s="2">
        <v>10723</v>
      </c>
      <c r="G37" s="2">
        <v>180</v>
      </c>
      <c r="H37" s="2">
        <v>8</v>
      </c>
      <c r="I37" s="2">
        <v>200</v>
      </c>
      <c r="J37" s="2">
        <v>1247</v>
      </c>
      <c r="K37" s="2">
        <v>30</v>
      </c>
      <c r="L37" s="2">
        <v>57</v>
      </c>
      <c r="M37" s="2">
        <v>1990</v>
      </c>
      <c r="N37" s="2">
        <v>80</v>
      </c>
      <c r="O37" s="2">
        <v>0</v>
      </c>
      <c r="P37" s="2">
        <f t="shared" ref="P37:P49" si="2">SUM(F37:O37)</f>
        <v>14515</v>
      </c>
    </row>
    <row r="38" spans="1:24" x14ac:dyDescent="0.25">
      <c r="A38" s="2">
        <v>2</v>
      </c>
      <c r="B38" s="2" t="s">
        <v>11</v>
      </c>
      <c r="C38" s="2" t="s">
        <v>80</v>
      </c>
      <c r="D38" s="2">
        <v>25</v>
      </c>
      <c r="E38" s="2" t="s">
        <v>26</v>
      </c>
      <c r="F38" s="2">
        <v>10723</v>
      </c>
      <c r="G38" s="2">
        <v>180</v>
      </c>
      <c r="H38" s="2">
        <v>8</v>
      </c>
      <c r="I38" s="2">
        <v>200</v>
      </c>
      <c r="J38" s="2">
        <v>1247</v>
      </c>
      <c r="K38" s="2">
        <v>30</v>
      </c>
      <c r="L38" s="2">
        <v>57</v>
      </c>
      <c r="M38" s="2">
        <v>0</v>
      </c>
      <c r="N38" s="2">
        <v>0</v>
      </c>
      <c r="O38" s="2">
        <v>0</v>
      </c>
      <c r="P38" s="2">
        <f t="shared" si="2"/>
        <v>12445</v>
      </c>
    </row>
    <row r="39" spans="1:24" x14ac:dyDescent="0.25">
      <c r="A39" s="2">
        <v>3</v>
      </c>
      <c r="B39" s="2" t="s">
        <v>11</v>
      </c>
      <c r="C39" s="2" t="s">
        <v>81</v>
      </c>
      <c r="D39" s="2">
        <v>11</v>
      </c>
      <c r="E39" s="2" t="s">
        <v>27</v>
      </c>
      <c r="F39" s="2">
        <v>10723</v>
      </c>
      <c r="G39" s="2">
        <v>180</v>
      </c>
      <c r="H39" s="2">
        <v>8</v>
      </c>
      <c r="I39" s="2">
        <v>200</v>
      </c>
      <c r="J39" s="2">
        <v>1247</v>
      </c>
      <c r="K39" s="2">
        <v>30</v>
      </c>
      <c r="L39" s="2">
        <v>57</v>
      </c>
      <c r="M39" s="2">
        <v>0</v>
      </c>
      <c r="N39" s="2">
        <v>0</v>
      </c>
      <c r="O39" s="2">
        <v>300</v>
      </c>
      <c r="P39" s="2">
        <f t="shared" si="2"/>
        <v>12745</v>
      </c>
    </row>
    <row r="40" spans="1:24" x14ac:dyDescent="0.25">
      <c r="A40" s="2">
        <v>4</v>
      </c>
      <c r="B40" s="2" t="s">
        <v>11</v>
      </c>
      <c r="C40" s="2" t="s">
        <v>82</v>
      </c>
      <c r="D40" s="2">
        <v>21</v>
      </c>
      <c r="E40" s="2" t="s">
        <v>30</v>
      </c>
      <c r="F40" s="2">
        <v>10723</v>
      </c>
      <c r="G40" s="2">
        <v>180</v>
      </c>
      <c r="H40" s="2">
        <v>8</v>
      </c>
      <c r="I40" s="2">
        <v>200</v>
      </c>
      <c r="J40" s="2">
        <v>1247</v>
      </c>
      <c r="K40" s="2">
        <v>30</v>
      </c>
      <c r="L40" s="2">
        <v>57</v>
      </c>
      <c r="M40" s="2">
        <v>0</v>
      </c>
      <c r="N40" s="2">
        <v>0</v>
      </c>
      <c r="O40" s="2">
        <v>300</v>
      </c>
      <c r="P40" s="2">
        <f t="shared" si="2"/>
        <v>12745</v>
      </c>
    </row>
    <row r="41" spans="1:24" x14ac:dyDescent="0.25">
      <c r="A41" s="2">
        <v>5</v>
      </c>
      <c r="B41" s="2" t="s">
        <v>11</v>
      </c>
      <c r="C41" s="2" t="s">
        <v>83</v>
      </c>
      <c r="D41" s="2">
        <v>15</v>
      </c>
      <c r="E41" s="2" t="s">
        <v>27</v>
      </c>
      <c r="F41" s="2">
        <v>11723</v>
      </c>
      <c r="G41" s="2">
        <v>180</v>
      </c>
      <c r="H41" s="2">
        <v>8</v>
      </c>
      <c r="I41" s="2">
        <v>200</v>
      </c>
      <c r="J41" s="2">
        <v>1247</v>
      </c>
      <c r="K41" s="2">
        <v>30</v>
      </c>
      <c r="L41" s="2">
        <v>57</v>
      </c>
      <c r="M41" s="2">
        <v>0</v>
      </c>
      <c r="N41" s="2">
        <v>0</v>
      </c>
      <c r="O41" s="2">
        <v>0</v>
      </c>
      <c r="P41" s="2">
        <f t="shared" si="2"/>
        <v>13445</v>
      </c>
    </row>
    <row r="42" spans="1:24" x14ac:dyDescent="0.25">
      <c r="A42" s="2">
        <v>6</v>
      </c>
      <c r="B42" s="2" t="s">
        <v>11</v>
      </c>
      <c r="C42" s="2" t="s">
        <v>84</v>
      </c>
      <c r="D42" s="2">
        <v>8</v>
      </c>
      <c r="E42" s="2" t="s">
        <v>31</v>
      </c>
      <c r="F42" s="2">
        <v>10723</v>
      </c>
      <c r="G42" s="2">
        <v>180</v>
      </c>
      <c r="H42" s="2">
        <v>8</v>
      </c>
      <c r="I42" s="2">
        <v>200</v>
      </c>
      <c r="J42" s="2">
        <v>1247</v>
      </c>
      <c r="K42" s="2">
        <v>30</v>
      </c>
      <c r="L42" s="2">
        <v>57</v>
      </c>
      <c r="M42" s="2">
        <v>3530</v>
      </c>
      <c r="N42" s="2">
        <v>80</v>
      </c>
      <c r="O42" s="2">
        <v>0</v>
      </c>
      <c r="P42" s="2">
        <f t="shared" si="2"/>
        <v>16055</v>
      </c>
    </row>
    <row r="43" spans="1:24" x14ac:dyDescent="0.25">
      <c r="A43" s="2">
        <v>7</v>
      </c>
      <c r="B43" s="2" t="s">
        <v>11</v>
      </c>
      <c r="C43" s="2" t="s">
        <v>85</v>
      </c>
      <c r="D43" s="2">
        <v>8</v>
      </c>
      <c r="E43" s="2" t="s">
        <v>32</v>
      </c>
      <c r="F43" s="2">
        <v>10723</v>
      </c>
      <c r="G43" s="2">
        <v>180</v>
      </c>
      <c r="H43" s="2">
        <v>8</v>
      </c>
      <c r="I43" s="2">
        <v>200</v>
      </c>
      <c r="J43" s="2">
        <v>1247</v>
      </c>
      <c r="K43" s="2">
        <v>30</v>
      </c>
      <c r="L43" s="2">
        <v>57</v>
      </c>
      <c r="M43" s="2">
        <v>2000</v>
      </c>
      <c r="N43" s="2">
        <v>80</v>
      </c>
      <c r="O43" s="2">
        <v>0</v>
      </c>
      <c r="P43" s="2">
        <f t="shared" si="2"/>
        <v>14525</v>
      </c>
      <c r="X43" s="7"/>
    </row>
    <row r="44" spans="1:24" x14ac:dyDescent="0.25">
      <c r="A44" s="2">
        <v>8</v>
      </c>
      <c r="B44" s="2" t="s">
        <v>11</v>
      </c>
      <c r="C44" s="2" t="s">
        <v>86</v>
      </c>
      <c r="D44" s="2">
        <v>21</v>
      </c>
      <c r="E44" s="2" t="s">
        <v>28</v>
      </c>
      <c r="F44" s="2">
        <v>11223</v>
      </c>
      <c r="G44" s="2">
        <v>180</v>
      </c>
      <c r="H44" s="2">
        <v>8</v>
      </c>
      <c r="I44" s="2">
        <v>200</v>
      </c>
      <c r="J44" s="2">
        <v>1247</v>
      </c>
      <c r="K44" s="2">
        <v>30</v>
      </c>
      <c r="L44" s="2">
        <v>57</v>
      </c>
      <c r="M44" s="2">
        <v>1065</v>
      </c>
      <c r="N44" s="2">
        <v>80</v>
      </c>
      <c r="O44" s="2">
        <v>0</v>
      </c>
      <c r="P44" s="2">
        <f t="shared" si="2"/>
        <v>14090</v>
      </c>
      <c r="X44" s="7"/>
    </row>
    <row r="45" spans="1:24" x14ac:dyDescent="0.25">
      <c r="A45" s="2">
        <v>9</v>
      </c>
      <c r="B45" s="2" t="s">
        <v>11</v>
      </c>
      <c r="C45" s="2" t="s">
        <v>87</v>
      </c>
      <c r="D45" s="2">
        <v>15</v>
      </c>
      <c r="E45" s="2" t="s">
        <v>32</v>
      </c>
      <c r="F45" s="2">
        <v>11223</v>
      </c>
      <c r="G45" s="2">
        <v>180</v>
      </c>
      <c r="H45" s="2">
        <v>8</v>
      </c>
      <c r="I45" s="2">
        <v>200</v>
      </c>
      <c r="J45" s="2">
        <v>1247</v>
      </c>
      <c r="K45" s="2">
        <v>30</v>
      </c>
      <c r="L45" s="2">
        <v>57</v>
      </c>
      <c r="M45" s="2">
        <v>0</v>
      </c>
      <c r="N45" s="2">
        <v>0</v>
      </c>
      <c r="O45" s="2">
        <v>300</v>
      </c>
      <c r="P45" s="2">
        <f t="shared" si="2"/>
        <v>13245</v>
      </c>
      <c r="X45" s="7"/>
    </row>
    <row r="46" spans="1:24" x14ac:dyDescent="0.25">
      <c r="A46" s="2">
        <v>10</v>
      </c>
      <c r="B46" s="2" t="s">
        <v>11</v>
      </c>
      <c r="C46" s="2" t="s">
        <v>88</v>
      </c>
      <c r="D46" s="2">
        <v>8</v>
      </c>
      <c r="E46" s="2" t="s">
        <v>32</v>
      </c>
      <c r="F46" s="2">
        <v>10723</v>
      </c>
      <c r="G46" s="2">
        <v>180</v>
      </c>
      <c r="H46" s="2">
        <v>8</v>
      </c>
      <c r="I46" s="2">
        <v>200</v>
      </c>
      <c r="J46" s="2">
        <v>1247</v>
      </c>
      <c r="K46" s="2">
        <v>30</v>
      </c>
      <c r="L46" s="2">
        <v>57</v>
      </c>
      <c r="M46" s="2">
        <v>3350</v>
      </c>
      <c r="N46" s="2">
        <v>0</v>
      </c>
      <c r="O46" s="2">
        <v>300</v>
      </c>
      <c r="P46" s="2">
        <f t="shared" si="2"/>
        <v>16095</v>
      </c>
    </row>
    <row r="47" spans="1:24" x14ac:dyDescent="0.25">
      <c r="A47" s="2">
        <v>11</v>
      </c>
      <c r="B47" s="2" t="s">
        <v>11</v>
      </c>
      <c r="C47" s="2" t="s">
        <v>89</v>
      </c>
      <c r="D47" s="2">
        <v>8</v>
      </c>
      <c r="E47" s="2" t="s">
        <v>32</v>
      </c>
      <c r="F47" s="2">
        <v>11723</v>
      </c>
      <c r="G47" s="2">
        <v>180</v>
      </c>
      <c r="H47" s="2">
        <v>8</v>
      </c>
      <c r="I47" s="2">
        <v>200</v>
      </c>
      <c r="J47" s="2">
        <v>1247</v>
      </c>
      <c r="K47" s="2">
        <v>30</v>
      </c>
      <c r="L47" s="2">
        <v>57</v>
      </c>
      <c r="M47" s="2">
        <v>3350</v>
      </c>
      <c r="N47" s="2">
        <v>0</v>
      </c>
      <c r="O47" s="2">
        <v>300</v>
      </c>
      <c r="P47" s="2">
        <f t="shared" si="2"/>
        <v>17095</v>
      </c>
      <c r="X47" s="7"/>
    </row>
    <row r="48" spans="1:24" x14ac:dyDescent="0.25">
      <c r="A48" s="2">
        <v>12</v>
      </c>
      <c r="B48" s="2" t="s">
        <v>11</v>
      </c>
      <c r="C48" s="2" t="s">
        <v>90</v>
      </c>
      <c r="D48" s="2">
        <v>2</v>
      </c>
      <c r="E48" s="2" t="s">
        <v>36</v>
      </c>
      <c r="F48" s="2">
        <v>11467</v>
      </c>
      <c r="G48" s="2">
        <v>180</v>
      </c>
      <c r="H48" s="2">
        <v>8</v>
      </c>
      <c r="I48" s="2">
        <v>0</v>
      </c>
      <c r="J48" s="2">
        <v>1247</v>
      </c>
      <c r="K48" s="2">
        <v>30</v>
      </c>
      <c r="L48" s="2">
        <v>57</v>
      </c>
      <c r="M48" s="2">
        <v>0</v>
      </c>
      <c r="N48" s="2">
        <v>0</v>
      </c>
      <c r="O48" s="2">
        <v>300</v>
      </c>
      <c r="P48" s="2">
        <f t="shared" si="2"/>
        <v>13289</v>
      </c>
      <c r="X48" s="7"/>
    </row>
    <row r="49" spans="1:24" x14ac:dyDescent="0.25">
      <c r="A49" s="2">
        <v>13</v>
      </c>
      <c r="B49" s="2" t="s">
        <v>11</v>
      </c>
      <c r="C49" s="2" t="s">
        <v>91</v>
      </c>
      <c r="D49" s="2">
        <v>2</v>
      </c>
      <c r="E49" s="2" t="s">
        <v>35</v>
      </c>
      <c r="F49" s="2">
        <v>11467</v>
      </c>
      <c r="G49" s="2">
        <v>180</v>
      </c>
      <c r="H49" s="2">
        <v>8</v>
      </c>
      <c r="I49" s="2">
        <v>0</v>
      </c>
      <c r="J49" s="2">
        <v>1247</v>
      </c>
      <c r="K49" s="2">
        <v>30</v>
      </c>
      <c r="L49" s="2">
        <v>57</v>
      </c>
      <c r="M49" s="2">
        <v>0</v>
      </c>
      <c r="N49" s="2">
        <v>0</v>
      </c>
      <c r="O49" s="2">
        <v>300</v>
      </c>
      <c r="P49" s="2">
        <f t="shared" si="2"/>
        <v>13289</v>
      </c>
      <c r="X49" s="7"/>
    </row>
    <row r="50" spans="1:24" x14ac:dyDescent="0.25">
      <c r="A50" s="2"/>
      <c r="B50" s="2"/>
      <c r="C50" s="2"/>
      <c r="D50" s="2">
        <f>SUM(D37:D49)</f>
        <v>240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4" spans="1:24" hidden="1" x14ac:dyDescent="0.25"/>
    <row r="55" spans="1:24" hidden="1" x14ac:dyDescent="0.25">
      <c r="D55" s="2" t="s">
        <v>68</v>
      </c>
      <c r="E55" s="16" t="s">
        <v>69</v>
      </c>
      <c r="F55" s="16"/>
      <c r="G55" s="16"/>
    </row>
    <row r="56" spans="1:24" hidden="1" x14ac:dyDescent="0.25">
      <c r="D56" s="2" t="s">
        <v>5</v>
      </c>
      <c r="E56" s="16" t="s">
        <v>70</v>
      </c>
      <c r="F56" s="16"/>
      <c r="G56" s="16"/>
    </row>
    <row r="57" spans="1:24" hidden="1" x14ac:dyDescent="0.25">
      <c r="D57" s="2" t="s">
        <v>6</v>
      </c>
      <c r="E57" s="16" t="s">
        <v>71</v>
      </c>
      <c r="F57" s="16"/>
      <c r="G57" s="16"/>
    </row>
    <row r="58" spans="1:24" hidden="1" x14ac:dyDescent="0.25">
      <c r="D58" s="2" t="s">
        <v>7</v>
      </c>
      <c r="E58" s="16" t="s">
        <v>72</v>
      </c>
      <c r="F58" s="16"/>
      <c r="G58" s="16"/>
    </row>
    <row r="59" spans="1:24" hidden="1" x14ac:dyDescent="0.25">
      <c r="D59" s="2" t="s">
        <v>8</v>
      </c>
      <c r="E59" s="16" t="s">
        <v>73</v>
      </c>
      <c r="F59" s="16"/>
      <c r="G59" s="16"/>
    </row>
    <row r="60" spans="1:24" hidden="1" x14ac:dyDescent="0.25">
      <c r="D60" s="2" t="s">
        <v>9</v>
      </c>
      <c r="E60" s="16" t="s">
        <v>74</v>
      </c>
      <c r="F60" s="16"/>
      <c r="G60" s="16"/>
    </row>
    <row r="61" spans="1:24" hidden="1" x14ac:dyDescent="0.25">
      <c r="D61" s="2" t="s">
        <v>24</v>
      </c>
      <c r="E61" s="16" t="s">
        <v>75</v>
      </c>
      <c r="F61" s="16"/>
      <c r="G61" s="16"/>
    </row>
    <row r="62" spans="1:24" hidden="1" x14ac:dyDescent="0.25">
      <c r="D62" s="2" t="s">
        <v>25</v>
      </c>
      <c r="E62" s="16" t="s">
        <v>77</v>
      </c>
      <c r="F62" s="16"/>
      <c r="G62" s="16"/>
    </row>
    <row r="63" spans="1:24" hidden="1" x14ac:dyDescent="0.25">
      <c r="D63" s="2" t="s">
        <v>29</v>
      </c>
      <c r="E63" s="16" t="s">
        <v>76</v>
      </c>
      <c r="F63" s="16"/>
      <c r="G63" s="16"/>
    </row>
  </sheetData>
  <mergeCells count="12">
    <mergeCell ref="E60:G60"/>
    <mergeCell ref="E61:G61"/>
    <mergeCell ref="E62:G62"/>
    <mergeCell ref="E63:G63"/>
    <mergeCell ref="A1:P1"/>
    <mergeCell ref="A17:P17"/>
    <mergeCell ref="A35:P35"/>
    <mergeCell ref="E55:G55"/>
    <mergeCell ref="E56:G56"/>
    <mergeCell ref="E57:G57"/>
    <mergeCell ref="E58:G58"/>
    <mergeCell ref="E59:G59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5"/>
  <sheetViews>
    <sheetView topLeftCell="A22" workbookViewId="0">
      <selection activeCell="A25" sqref="A25:XFD35"/>
    </sheetView>
  </sheetViews>
  <sheetFormatPr defaultRowHeight="15" x14ac:dyDescent="0.25"/>
  <cols>
    <col min="1" max="1" width="4.85546875" customWidth="1"/>
    <col min="2" max="2" width="13.85546875" bestFit="1" customWidth="1"/>
    <col min="8" max="8" width="10.7109375" customWidth="1"/>
    <col min="9" max="9" width="12.28515625" customWidth="1"/>
  </cols>
  <sheetData>
    <row r="1" spans="1:9" ht="18.75" x14ac:dyDescent="0.3">
      <c r="A1" s="20" t="s">
        <v>138</v>
      </c>
      <c r="B1" s="20"/>
      <c r="C1" s="20"/>
      <c r="D1" s="20"/>
      <c r="E1" s="20"/>
      <c r="F1" s="20"/>
      <c r="G1" s="20"/>
      <c r="H1" s="20"/>
      <c r="I1" s="20"/>
    </row>
    <row r="2" spans="1:9" ht="75" x14ac:dyDescent="0.25">
      <c r="A2" s="8" t="s">
        <v>0</v>
      </c>
      <c r="B2" s="5" t="s">
        <v>2</v>
      </c>
      <c r="C2" s="5" t="s">
        <v>94</v>
      </c>
      <c r="D2" s="5" t="s">
        <v>95</v>
      </c>
      <c r="E2" s="5" t="s">
        <v>96</v>
      </c>
      <c r="F2" s="5" t="s">
        <v>119</v>
      </c>
      <c r="G2" s="5" t="s">
        <v>120</v>
      </c>
      <c r="H2" s="5" t="s">
        <v>121</v>
      </c>
      <c r="I2" s="5" t="s">
        <v>122</v>
      </c>
    </row>
    <row r="3" spans="1:9" x14ac:dyDescent="0.25">
      <c r="A3" s="9">
        <v>1</v>
      </c>
      <c r="B3" s="2" t="s">
        <v>107</v>
      </c>
      <c r="C3" s="3">
        <v>3075</v>
      </c>
      <c r="D3" s="10" t="s">
        <v>51</v>
      </c>
      <c r="E3" s="3">
        <v>2600</v>
      </c>
      <c r="F3" s="3" t="s">
        <v>51</v>
      </c>
      <c r="G3" s="2">
        <v>3850</v>
      </c>
      <c r="H3" s="2">
        <v>2700</v>
      </c>
      <c r="I3" s="2">
        <v>2400</v>
      </c>
    </row>
    <row r="4" spans="1:9" x14ac:dyDescent="0.25">
      <c r="A4" s="9">
        <v>2</v>
      </c>
      <c r="B4" s="2" t="s">
        <v>80</v>
      </c>
      <c r="C4" s="3">
        <v>3625</v>
      </c>
      <c r="D4" s="10">
        <v>3100</v>
      </c>
      <c r="E4" s="3">
        <v>3500</v>
      </c>
      <c r="F4" s="2">
        <v>3650</v>
      </c>
      <c r="G4" s="2">
        <v>4012</v>
      </c>
      <c r="H4" s="2">
        <v>3550</v>
      </c>
      <c r="I4" s="2">
        <v>3500</v>
      </c>
    </row>
    <row r="5" spans="1:9" x14ac:dyDescent="0.25">
      <c r="A5" s="9">
        <v>3</v>
      </c>
      <c r="B5" s="2" t="s">
        <v>81</v>
      </c>
      <c r="C5" s="3">
        <v>3625</v>
      </c>
      <c r="D5" s="10">
        <v>3100</v>
      </c>
      <c r="E5" s="3">
        <v>3500</v>
      </c>
      <c r="F5" s="2">
        <v>3650</v>
      </c>
      <c r="G5" s="2">
        <v>4012</v>
      </c>
      <c r="H5" s="2">
        <v>3550</v>
      </c>
      <c r="I5" s="2">
        <v>3500</v>
      </c>
    </row>
    <row r="6" spans="1:9" x14ac:dyDescent="0.25">
      <c r="A6" s="9">
        <v>4</v>
      </c>
      <c r="B6" s="2" t="s">
        <v>82</v>
      </c>
      <c r="C6" s="3">
        <v>3625</v>
      </c>
      <c r="D6" s="10">
        <f>4422</f>
        <v>4422</v>
      </c>
      <c r="E6" s="3">
        <v>3500</v>
      </c>
      <c r="F6" s="2">
        <v>3700</v>
      </c>
      <c r="G6" s="2">
        <v>4012</v>
      </c>
      <c r="H6" s="2">
        <v>3550</v>
      </c>
      <c r="I6" s="2">
        <v>3500</v>
      </c>
    </row>
    <row r="7" spans="1:9" x14ac:dyDescent="0.25">
      <c r="A7" s="9">
        <v>5</v>
      </c>
      <c r="B7" s="2" t="s">
        <v>83</v>
      </c>
      <c r="C7" s="3">
        <v>5550</v>
      </c>
      <c r="D7" s="10">
        <f>4900</f>
        <v>4900</v>
      </c>
      <c r="E7" s="3" t="s">
        <v>51</v>
      </c>
      <c r="F7" s="2" t="s">
        <v>51</v>
      </c>
      <c r="G7" s="2">
        <v>5300</v>
      </c>
      <c r="H7" s="2">
        <v>5425</v>
      </c>
      <c r="I7" s="2" t="s">
        <v>51</v>
      </c>
    </row>
    <row r="8" spans="1:9" x14ac:dyDescent="0.25">
      <c r="A8" s="9">
        <v>6</v>
      </c>
      <c r="B8" s="2" t="s">
        <v>86</v>
      </c>
      <c r="C8" s="3" t="s">
        <v>51</v>
      </c>
      <c r="D8" s="10">
        <v>4500</v>
      </c>
      <c r="E8" s="3">
        <v>3800</v>
      </c>
      <c r="F8" s="2" t="s">
        <v>51</v>
      </c>
      <c r="G8" s="2" t="s">
        <v>51</v>
      </c>
      <c r="H8" s="2">
        <v>3700</v>
      </c>
      <c r="I8" s="2" t="s">
        <v>51</v>
      </c>
    </row>
    <row r="9" spans="1:9" x14ac:dyDescent="0.25">
      <c r="A9" s="9">
        <v>7</v>
      </c>
      <c r="B9" s="2" t="s">
        <v>87</v>
      </c>
      <c r="C9" s="3">
        <v>4125</v>
      </c>
      <c r="D9" s="10">
        <f>3100</f>
        <v>3100</v>
      </c>
      <c r="E9" s="3">
        <v>3750</v>
      </c>
      <c r="F9" s="2">
        <v>3850</v>
      </c>
      <c r="G9" s="2">
        <v>4075</v>
      </c>
      <c r="H9" s="2">
        <v>3625</v>
      </c>
      <c r="I9" s="2" t="s">
        <v>51</v>
      </c>
    </row>
    <row r="10" spans="1:9" x14ac:dyDescent="0.25">
      <c r="A10" s="9">
        <v>8</v>
      </c>
      <c r="B10" s="2" t="s">
        <v>79</v>
      </c>
      <c r="C10" s="3">
        <v>4025</v>
      </c>
      <c r="D10" s="10">
        <f>3100</f>
        <v>3100</v>
      </c>
      <c r="E10" s="3" t="s">
        <v>51</v>
      </c>
      <c r="F10" s="2" t="s">
        <v>51</v>
      </c>
      <c r="G10" s="2">
        <v>4100</v>
      </c>
      <c r="H10" s="2" t="s">
        <v>51</v>
      </c>
      <c r="I10" s="2" t="s">
        <v>51</v>
      </c>
    </row>
    <row r="11" spans="1:9" x14ac:dyDescent="0.25">
      <c r="A11" s="9">
        <v>9</v>
      </c>
      <c r="B11" s="2" t="s">
        <v>108</v>
      </c>
      <c r="C11" s="3">
        <v>3248</v>
      </c>
      <c r="D11" s="12">
        <v>2500</v>
      </c>
      <c r="E11" s="3" t="s">
        <v>51</v>
      </c>
      <c r="F11" s="2">
        <v>2600</v>
      </c>
      <c r="G11" s="2">
        <v>3562</v>
      </c>
      <c r="H11" s="2">
        <v>2500</v>
      </c>
      <c r="I11" s="2">
        <v>2400</v>
      </c>
    </row>
    <row r="12" spans="1:9" x14ac:dyDescent="0.25">
      <c r="G12" s="11"/>
      <c r="H12" s="11"/>
      <c r="I12" s="11"/>
    </row>
    <row r="13" spans="1:9" ht="15.75" x14ac:dyDescent="0.25">
      <c r="A13" s="21" t="s">
        <v>139</v>
      </c>
      <c r="B13" s="21"/>
      <c r="C13" s="21"/>
      <c r="D13" s="21"/>
      <c r="E13" s="21"/>
      <c r="F13" s="21"/>
      <c r="G13" s="21"/>
      <c r="H13" s="21"/>
      <c r="I13" s="21"/>
    </row>
    <row r="14" spans="1:9" ht="30" x14ac:dyDescent="0.25">
      <c r="A14" s="8" t="s">
        <v>0</v>
      </c>
      <c r="B14" s="5" t="s">
        <v>2</v>
      </c>
      <c r="C14" s="5" t="s">
        <v>99</v>
      </c>
      <c r="D14" s="5" t="s">
        <v>100</v>
      </c>
      <c r="E14" s="5" t="s">
        <v>101</v>
      </c>
      <c r="F14" s="5" t="s">
        <v>113</v>
      </c>
      <c r="G14" s="5" t="s">
        <v>117</v>
      </c>
      <c r="H14" s="5" t="s">
        <v>115</v>
      </c>
      <c r="I14" s="5" t="s">
        <v>114</v>
      </c>
    </row>
    <row r="15" spans="1:9" x14ac:dyDescent="0.25">
      <c r="A15" s="9">
        <v>1</v>
      </c>
      <c r="B15" s="2" t="s">
        <v>107</v>
      </c>
      <c r="C15" s="3">
        <v>275</v>
      </c>
      <c r="D15" s="2" t="s">
        <v>51</v>
      </c>
      <c r="E15" s="3">
        <v>300</v>
      </c>
      <c r="F15" s="3" t="s">
        <v>51</v>
      </c>
      <c r="G15" s="2">
        <v>550</v>
      </c>
      <c r="H15" s="2">
        <v>200</v>
      </c>
      <c r="I15" s="2">
        <v>300</v>
      </c>
    </row>
    <row r="16" spans="1:9" x14ac:dyDescent="0.25">
      <c r="A16" s="9">
        <v>2</v>
      </c>
      <c r="B16" s="2" t="s">
        <v>80</v>
      </c>
      <c r="C16" s="3">
        <v>275</v>
      </c>
      <c r="D16" s="2">
        <v>350</v>
      </c>
      <c r="E16" s="3">
        <v>300</v>
      </c>
      <c r="F16" s="2">
        <v>550</v>
      </c>
      <c r="G16" s="2">
        <v>550</v>
      </c>
      <c r="H16" s="2">
        <v>200</v>
      </c>
      <c r="I16" s="2">
        <v>300</v>
      </c>
    </row>
    <row r="17" spans="1:9" x14ac:dyDescent="0.25">
      <c r="A17" s="9">
        <v>3</v>
      </c>
      <c r="B17" s="2" t="s">
        <v>81</v>
      </c>
      <c r="C17" s="3">
        <v>275</v>
      </c>
      <c r="D17" s="2">
        <v>350</v>
      </c>
      <c r="E17" s="3">
        <v>300</v>
      </c>
      <c r="F17" s="2">
        <v>550</v>
      </c>
      <c r="G17" s="2">
        <v>550</v>
      </c>
      <c r="H17" s="2">
        <v>200</v>
      </c>
      <c r="I17" s="2">
        <v>300</v>
      </c>
    </row>
    <row r="18" spans="1:9" x14ac:dyDescent="0.25">
      <c r="A18" s="9">
        <v>4</v>
      </c>
      <c r="B18" s="2" t="s">
        <v>82</v>
      </c>
      <c r="C18" s="3">
        <v>275</v>
      </c>
      <c r="D18" s="2">
        <v>350</v>
      </c>
      <c r="E18" s="3">
        <v>300</v>
      </c>
      <c r="F18" s="2">
        <v>550</v>
      </c>
      <c r="G18" s="2">
        <v>550</v>
      </c>
      <c r="H18" s="2">
        <v>200</v>
      </c>
      <c r="I18" s="2">
        <v>300</v>
      </c>
    </row>
    <row r="19" spans="1:9" x14ac:dyDescent="0.25">
      <c r="A19" s="9">
        <v>5</v>
      </c>
      <c r="B19" s="2" t="s">
        <v>83</v>
      </c>
      <c r="C19" s="3">
        <v>275</v>
      </c>
      <c r="D19" s="2">
        <v>350</v>
      </c>
      <c r="E19" s="3" t="s">
        <v>51</v>
      </c>
      <c r="F19" s="2" t="s">
        <v>51</v>
      </c>
      <c r="G19" s="2">
        <v>550</v>
      </c>
      <c r="H19" s="2">
        <v>200</v>
      </c>
      <c r="I19" s="2" t="s">
        <v>51</v>
      </c>
    </row>
    <row r="20" spans="1:9" x14ac:dyDescent="0.25">
      <c r="A20" s="9">
        <v>6</v>
      </c>
      <c r="B20" s="2" t="s">
        <v>86</v>
      </c>
      <c r="C20" s="3">
        <v>275</v>
      </c>
      <c r="D20" s="2">
        <v>350</v>
      </c>
      <c r="E20" s="3">
        <v>300</v>
      </c>
      <c r="F20" s="2" t="s">
        <v>51</v>
      </c>
      <c r="G20" s="2" t="s">
        <v>51</v>
      </c>
      <c r="H20" s="2">
        <v>200</v>
      </c>
      <c r="I20" s="2" t="s">
        <v>51</v>
      </c>
    </row>
    <row r="21" spans="1:9" x14ac:dyDescent="0.25">
      <c r="A21" s="9">
        <v>7</v>
      </c>
      <c r="B21" s="2" t="s">
        <v>87</v>
      </c>
      <c r="C21" s="3">
        <v>275</v>
      </c>
      <c r="D21" s="2">
        <v>350</v>
      </c>
      <c r="E21" s="3">
        <v>300</v>
      </c>
      <c r="F21" s="2">
        <v>550</v>
      </c>
      <c r="G21" s="2">
        <v>550</v>
      </c>
      <c r="H21" s="2">
        <v>200</v>
      </c>
      <c r="I21" s="2" t="s">
        <v>51</v>
      </c>
    </row>
    <row r="22" spans="1:9" x14ac:dyDescent="0.25">
      <c r="A22" s="9">
        <v>8</v>
      </c>
      <c r="B22" s="2" t="s">
        <v>79</v>
      </c>
      <c r="C22" s="3">
        <v>275</v>
      </c>
      <c r="D22" s="2">
        <v>350</v>
      </c>
      <c r="E22" s="3" t="s">
        <v>51</v>
      </c>
      <c r="F22" s="2" t="s">
        <v>51</v>
      </c>
      <c r="G22" s="2">
        <v>550</v>
      </c>
      <c r="H22" s="2" t="s">
        <v>51</v>
      </c>
      <c r="I22" s="2" t="s">
        <v>51</v>
      </c>
    </row>
    <row r="23" spans="1:9" x14ac:dyDescent="0.25">
      <c r="A23" s="9">
        <v>9</v>
      </c>
      <c r="B23" s="2" t="s">
        <v>108</v>
      </c>
      <c r="C23" s="3">
        <v>275</v>
      </c>
      <c r="D23" s="2">
        <v>350</v>
      </c>
      <c r="E23" s="3" t="s">
        <v>51</v>
      </c>
      <c r="F23" s="2">
        <v>550</v>
      </c>
      <c r="G23" s="2">
        <v>550</v>
      </c>
      <c r="H23" s="2">
        <v>200</v>
      </c>
      <c r="I23" s="2">
        <v>300</v>
      </c>
    </row>
    <row r="24" spans="1:9" x14ac:dyDescent="0.25">
      <c r="E24" s="4"/>
      <c r="F24" s="4"/>
      <c r="G24" s="11"/>
      <c r="H24" s="11"/>
      <c r="I24" s="11"/>
    </row>
    <row r="25" spans="1:9" ht="18.75" x14ac:dyDescent="0.3">
      <c r="A25" s="20" t="s">
        <v>140</v>
      </c>
      <c r="B25" s="20"/>
      <c r="C25" s="20"/>
      <c r="D25" s="20"/>
      <c r="E25" s="20"/>
      <c r="F25" s="20"/>
      <c r="G25" s="20"/>
      <c r="H25" s="20"/>
      <c r="I25" s="20"/>
    </row>
    <row r="26" spans="1:9" ht="30" x14ac:dyDescent="0.25">
      <c r="A26" s="8" t="s">
        <v>0</v>
      </c>
      <c r="B26" s="5" t="s">
        <v>2</v>
      </c>
      <c r="C26" s="5" t="s">
        <v>99</v>
      </c>
      <c r="D26" s="5" t="s">
        <v>100</v>
      </c>
      <c r="E26" s="5" t="s">
        <v>101</v>
      </c>
      <c r="F26" s="5" t="s">
        <v>113</v>
      </c>
      <c r="G26" s="5" t="s">
        <v>118</v>
      </c>
      <c r="H26" s="5" t="s">
        <v>116</v>
      </c>
      <c r="I26" s="5" t="s">
        <v>114</v>
      </c>
    </row>
    <row r="27" spans="1:9" x14ac:dyDescent="0.25">
      <c r="A27" s="9">
        <v>1</v>
      </c>
      <c r="B27" s="2" t="s">
        <v>107</v>
      </c>
      <c r="C27" s="3">
        <f t="shared" ref="C27:H35" si="0">+C15+C3</f>
        <v>3350</v>
      </c>
      <c r="D27" s="2" t="s">
        <v>51</v>
      </c>
      <c r="E27" s="3">
        <f t="shared" ref="E27:I31" si="1">+E15+E3</f>
        <v>2900</v>
      </c>
      <c r="F27" s="3" t="s">
        <v>51</v>
      </c>
      <c r="G27" s="3">
        <f t="shared" si="1"/>
        <v>4400</v>
      </c>
      <c r="H27" s="3">
        <f t="shared" si="1"/>
        <v>2900</v>
      </c>
      <c r="I27" s="3">
        <f t="shared" si="1"/>
        <v>2700</v>
      </c>
    </row>
    <row r="28" spans="1:9" x14ac:dyDescent="0.25">
      <c r="A28" s="9">
        <v>2</v>
      </c>
      <c r="B28" s="2" t="s">
        <v>80</v>
      </c>
      <c r="C28" s="3">
        <f t="shared" si="0"/>
        <v>3900</v>
      </c>
      <c r="D28" s="2">
        <f t="shared" si="0"/>
        <v>3450</v>
      </c>
      <c r="E28" s="3">
        <f t="shared" si="1"/>
        <v>3800</v>
      </c>
      <c r="F28" s="3">
        <f t="shared" si="1"/>
        <v>4200</v>
      </c>
      <c r="G28" s="3">
        <f t="shared" si="1"/>
        <v>4562</v>
      </c>
      <c r="H28" s="3">
        <f t="shared" si="1"/>
        <v>3750</v>
      </c>
      <c r="I28" s="3">
        <f t="shared" si="1"/>
        <v>3800</v>
      </c>
    </row>
    <row r="29" spans="1:9" x14ac:dyDescent="0.25">
      <c r="A29" s="9">
        <v>3</v>
      </c>
      <c r="B29" s="2" t="s">
        <v>81</v>
      </c>
      <c r="C29" s="3">
        <f t="shared" si="0"/>
        <v>3900</v>
      </c>
      <c r="D29" s="2">
        <f t="shared" si="0"/>
        <v>3450</v>
      </c>
      <c r="E29" s="3">
        <f t="shared" si="1"/>
        <v>3800</v>
      </c>
      <c r="F29" s="3">
        <f t="shared" si="1"/>
        <v>4200</v>
      </c>
      <c r="G29" s="3">
        <f t="shared" si="1"/>
        <v>4562</v>
      </c>
      <c r="H29" s="3">
        <f t="shared" si="1"/>
        <v>3750</v>
      </c>
      <c r="I29" s="3">
        <f t="shared" si="1"/>
        <v>3800</v>
      </c>
    </row>
    <row r="30" spans="1:9" x14ac:dyDescent="0.25">
      <c r="A30" s="9">
        <v>4</v>
      </c>
      <c r="B30" s="2" t="s">
        <v>82</v>
      </c>
      <c r="C30" s="3">
        <f t="shared" si="0"/>
        <v>3900</v>
      </c>
      <c r="D30" s="2">
        <f t="shared" si="0"/>
        <v>4772</v>
      </c>
      <c r="E30" s="3">
        <f t="shared" si="1"/>
        <v>3800</v>
      </c>
      <c r="F30" s="3">
        <f t="shared" si="1"/>
        <v>4250</v>
      </c>
      <c r="G30" s="3">
        <f t="shared" si="1"/>
        <v>4562</v>
      </c>
      <c r="H30" s="3">
        <f t="shared" si="1"/>
        <v>3750</v>
      </c>
      <c r="I30" s="3">
        <f t="shared" si="1"/>
        <v>3800</v>
      </c>
    </row>
    <row r="31" spans="1:9" x14ac:dyDescent="0.25">
      <c r="A31" s="9">
        <v>5</v>
      </c>
      <c r="B31" s="2" t="s">
        <v>83</v>
      </c>
      <c r="C31" s="3">
        <f t="shared" si="0"/>
        <v>5825</v>
      </c>
      <c r="D31" s="2">
        <f t="shared" si="0"/>
        <v>5250</v>
      </c>
      <c r="E31" s="3" t="s">
        <v>51</v>
      </c>
      <c r="F31" s="3" t="s">
        <v>51</v>
      </c>
      <c r="G31" s="3">
        <f t="shared" si="1"/>
        <v>5850</v>
      </c>
      <c r="H31" s="3">
        <f t="shared" si="1"/>
        <v>5625</v>
      </c>
      <c r="I31" s="3" t="s">
        <v>51</v>
      </c>
    </row>
    <row r="32" spans="1:9" x14ac:dyDescent="0.25">
      <c r="A32" s="9">
        <v>6</v>
      </c>
      <c r="B32" s="2" t="s">
        <v>86</v>
      </c>
      <c r="C32" s="3" t="s">
        <v>51</v>
      </c>
      <c r="D32" s="2">
        <f t="shared" si="0"/>
        <v>4850</v>
      </c>
      <c r="E32" s="3">
        <f t="shared" si="0"/>
        <v>4100</v>
      </c>
      <c r="F32" s="3" t="s">
        <v>51</v>
      </c>
      <c r="G32" s="3" t="s">
        <v>51</v>
      </c>
      <c r="H32" s="3">
        <f t="shared" si="0"/>
        <v>3900</v>
      </c>
      <c r="I32" s="3" t="s">
        <v>51</v>
      </c>
    </row>
    <row r="33" spans="1:9" x14ac:dyDescent="0.25">
      <c r="A33" s="9">
        <v>7</v>
      </c>
      <c r="B33" s="2" t="s">
        <v>87</v>
      </c>
      <c r="C33" s="3">
        <f t="shared" si="0"/>
        <v>4400</v>
      </c>
      <c r="D33" s="2">
        <f t="shared" si="0"/>
        <v>3450</v>
      </c>
      <c r="E33" s="3">
        <f t="shared" si="0"/>
        <v>4050</v>
      </c>
      <c r="F33" s="3">
        <f t="shared" si="0"/>
        <v>4400</v>
      </c>
      <c r="G33" s="3">
        <f t="shared" si="0"/>
        <v>4625</v>
      </c>
      <c r="H33" s="3">
        <f t="shared" si="0"/>
        <v>3825</v>
      </c>
      <c r="I33" s="3" t="s">
        <v>51</v>
      </c>
    </row>
    <row r="34" spans="1:9" x14ac:dyDescent="0.25">
      <c r="A34" s="9">
        <v>8</v>
      </c>
      <c r="B34" s="2" t="s">
        <v>79</v>
      </c>
      <c r="C34" s="3">
        <f t="shared" si="0"/>
        <v>4300</v>
      </c>
      <c r="D34" s="2">
        <f t="shared" si="0"/>
        <v>3450</v>
      </c>
      <c r="E34" s="3" t="s">
        <v>51</v>
      </c>
      <c r="F34" s="3" t="s">
        <v>51</v>
      </c>
      <c r="G34" s="3">
        <f t="shared" si="0"/>
        <v>4650</v>
      </c>
      <c r="H34" s="3" t="s">
        <v>51</v>
      </c>
      <c r="I34" s="3" t="s">
        <v>51</v>
      </c>
    </row>
    <row r="35" spans="1:9" x14ac:dyDescent="0.25">
      <c r="A35" s="9">
        <v>9</v>
      </c>
      <c r="B35" s="2" t="s">
        <v>108</v>
      </c>
      <c r="C35" s="3">
        <f t="shared" si="0"/>
        <v>3523</v>
      </c>
      <c r="D35" s="2">
        <f t="shared" si="0"/>
        <v>2850</v>
      </c>
      <c r="E35" s="3" t="s">
        <v>51</v>
      </c>
      <c r="F35" s="3">
        <f t="shared" ref="F35:I35" si="2">+F23+F11</f>
        <v>3150</v>
      </c>
      <c r="G35" s="3">
        <f t="shared" si="2"/>
        <v>4112</v>
      </c>
      <c r="H35" s="3">
        <f t="shared" si="2"/>
        <v>2700</v>
      </c>
      <c r="I35" s="3">
        <f t="shared" si="2"/>
        <v>2700</v>
      </c>
    </row>
  </sheetData>
  <mergeCells count="3">
    <mergeCell ref="A1:I1"/>
    <mergeCell ref="A13:I13"/>
    <mergeCell ref="A25:I2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5"/>
  <sheetViews>
    <sheetView topLeftCell="A4" workbookViewId="0">
      <selection activeCell="J26" sqref="J26"/>
    </sheetView>
  </sheetViews>
  <sheetFormatPr defaultRowHeight="15" x14ac:dyDescent="0.25"/>
  <cols>
    <col min="1" max="1" width="6.42578125" customWidth="1"/>
    <col min="2" max="2" width="13.85546875" bestFit="1" customWidth="1"/>
    <col min="8" max="8" width="10.7109375" customWidth="1"/>
    <col min="9" max="9" width="12.28515625" customWidth="1"/>
  </cols>
  <sheetData>
    <row r="1" spans="1:9" ht="18.75" x14ac:dyDescent="0.3">
      <c r="A1" s="20" t="s">
        <v>141</v>
      </c>
      <c r="B1" s="20"/>
      <c r="C1" s="20"/>
      <c r="D1" s="20"/>
      <c r="E1" s="20"/>
      <c r="F1" s="20"/>
      <c r="G1" s="20"/>
      <c r="H1" s="20"/>
      <c r="I1" s="20"/>
    </row>
    <row r="2" spans="1:9" ht="75" x14ac:dyDescent="0.25">
      <c r="A2" s="8" t="s">
        <v>0</v>
      </c>
      <c r="B2" s="5" t="s">
        <v>2</v>
      </c>
      <c r="C2" s="5" t="s">
        <v>94</v>
      </c>
      <c r="D2" s="5" t="s">
        <v>95</v>
      </c>
      <c r="E2" s="5" t="s">
        <v>96</v>
      </c>
      <c r="F2" s="5" t="s">
        <v>119</v>
      </c>
      <c r="G2" s="5" t="s">
        <v>120</v>
      </c>
      <c r="H2" s="5" t="s">
        <v>121</v>
      </c>
      <c r="I2" s="5" t="s">
        <v>122</v>
      </c>
    </row>
    <row r="3" spans="1:9" x14ac:dyDescent="0.25">
      <c r="A3" s="9">
        <v>1</v>
      </c>
      <c r="B3" s="2" t="s">
        <v>107</v>
      </c>
      <c r="C3" s="3">
        <v>2825</v>
      </c>
      <c r="D3" s="10" t="s">
        <v>51</v>
      </c>
      <c r="E3" s="3">
        <f>2700-E15</f>
        <v>2400</v>
      </c>
      <c r="F3" s="3">
        <f>2685-550</f>
        <v>2135</v>
      </c>
      <c r="G3" s="2">
        <f>3625-G15</f>
        <v>3075</v>
      </c>
      <c r="H3" s="2">
        <v>2700</v>
      </c>
      <c r="I3" s="2">
        <f>3145-I15</f>
        <v>2845</v>
      </c>
    </row>
    <row r="4" spans="1:9" x14ac:dyDescent="0.25">
      <c r="A4" s="9">
        <v>2</v>
      </c>
      <c r="B4" s="2" t="s">
        <v>80</v>
      </c>
      <c r="C4" s="3">
        <v>3400</v>
      </c>
      <c r="D4" s="10">
        <v>3050</v>
      </c>
      <c r="E4" s="3">
        <v>3250</v>
      </c>
      <c r="F4" s="2">
        <v>3100</v>
      </c>
      <c r="G4" s="2">
        <v>3150</v>
      </c>
      <c r="H4" s="2">
        <v>3550</v>
      </c>
      <c r="I4" s="2">
        <v>3645</v>
      </c>
    </row>
    <row r="5" spans="1:9" x14ac:dyDescent="0.25">
      <c r="A5" s="9">
        <v>3</v>
      </c>
      <c r="B5" s="2" t="s">
        <v>81</v>
      </c>
      <c r="C5" s="3">
        <v>3400</v>
      </c>
      <c r="D5" s="10">
        <v>3050</v>
      </c>
      <c r="E5" s="3">
        <v>3250</v>
      </c>
      <c r="F5" s="2">
        <v>3100</v>
      </c>
      <c r="G5" s="2">
        <v>3150</v>
      </c>
      <c r="H5" s="2">
        <v>3550</v>
      </c>
      <c r="I5" s="2">
        <v>3645</v>
      </c>
    </row>
    <row r="6" spans="1:9" x14ac:dyDescent="0.25">
      <c r="A6" s="9">
        <v>4</v>
      </c>
      <c r="B6" s="2" t="s">
        <v>82</v>
      </c>
      <c r="C6" s="3">
        <v>3400</v>
      </c>
      <c r="D6" s="10">
        <v>4422</v>
      </c>
      <c r="E6" s="3">
        <v>3250</v>
      </c>
      <c r="F6" s="2">
        <v>3150</v>
      </c>
      <c r="G6" s="2">
        <v>4462</v>
      </c>
      <c r="H6" s="2">
        <v>2550</v>
      </c>
      <c r="I6" s="2">
        <v>3645</v>
      </c>
    </row>
    <row r="7" spans="1:9" x14ac:dyDescent="0.25">
      <c r="A7" s="9">
        <v>5</v>
      </c>
      <c r="B7" s="2" t="s">
        <v>83</v>
      </c>
      <c r="C7" s="3">
        <v>5275</v>
      </c>
      <c r="D7" s="10">
        <v>4900</v>
      </c>
      <c r="E7" s="3" t="s">
        <v>51</v>
      </c>
      <c r="F7" s="2" t="s">
        <v>51</v>
      </c>
      <c r="G7" s="2">
        <v>4750</v>
      </c>
      <c r="H7" s="2">
        <v>5425</v>
      </c>
      <c r="I7" s="2" t="s">
        <v>51</v>
      </c>
    </row>
    <row r="8" spans="1:9" x14ac:dyDescent="0.25">
      <c r="A8" s="9">
        <v>6</v>
      </c>
      <c r="B8" s="2" t="s">
        <v>86</v>
      </c>
      <c r="C8" s="3" t="s">
        <v>51</v>
      </c>
      <c r="D8" s="10" t="s">
        <v>51</v>
      </c>
      <c r="E8" s="3">
        <v>3500</v>
      </c>
      <c r="F8" s="2" t="s">
        <v>51</v>
      </c>
      <c r="G8" s="2" t="s">
        <v>51</v>
      </c>
      <c r="H8" s="2">
        <v>3700</v>
      </c>
      <c r="I8" s="2" t="s">
        <v>51</v>
      </c>
    </row>
    <row r="9" spans="1:9" x14ac:dyDescent="0.25">
      <c r="A9" s="9">
        <v>7</v>
      </c>
      <c r="B9" s="2" t="s">
        <v>87</v>
      </c>
      <c r="C9" s="3">
        <v>3875</v>
      </c>
      <c r="D9" s="10">
        <v>3100</v>
      </c>
      <c r="E9" s="3">
        <v>3450</v>
      </c>
      <c r="F9" s="2">
        <v>3350</v>
      </c>
      <c r="G9" s="2">
        <v>3525</v>
      </c>
      <c r="H9" s="2">
        <v>3625</v>
      </c>
      <c r="I9" s="2" t="s">
        <v>51</v>
      </c>
    </row>
    <row r="10" spans="1:9" x14ac:dyDescent="0.25">
      <c r="A10" s="9">
        <v>8</v>
      </c>
      <c r="B10" s="2" t="s">
        <v>79</v>
      </c>
      <c r="C10" s="3">
        <v>3800</v>
      </c>
      <c r="D10" s="10">
        <v>3100</v>
      </c>
      <c r="E10" s="3" t="s">
        <v>51</v>
      </c>
      <c r="F10" s="2" t="s">
        <v>51</v>
      </c>
      <c r="G10" s="2">
        <v>3350</v>
      </c>
      <c r="H10" s="2" t="s">
        <v>51</v>
      </c>
      <c r="I10" s="2" t="s">
        <v>51</v>
      </c>
    </row>
    <row r="11" spans="1:9" x14ac:dyDescent="0.25">
      <c r="A11" s="9">
        <v>9</v>
      </c>
      <c r="B11" s="2" t="s">
        <v>108</v>
      </c>
      <c r="C11" s="3">
        <v>2973</v>
      </c>
      <c r="D11" s="3">
        <v>2150</v>
      </c>
      <c r="E11" s="3" t="s">
        <v>51</v>
      </c>
      <c r="F11" s="2">
        <v>2150</v>
      </c>
      <c r="G11" s="2">
        <v>3012</v>
      </c>
      <c r="H11" s="2">
        <v>1700</v>
      </c>
      <c r="I11" s="2">
        <v>2745</v>
      </c>
    </row>
    <row r="12" spans="1:9" x14ac:dyDescent="0.25">
      <c r="G12" s="11"/>
      <c r="H12" s="11"/>
      <c r="I12" s="11"/>
    </row>
    <row r="13" spans="1:9" ht="15.75" x14ac:dyDescent="0.25">
      <c r="A13" s="21" t="s">
        <v>142</v>
      </c>
      <c r="B13" s="21"/>
      <c r="C13" s="21"/>
      <c r="D13" s="21"/>
      <c r="E13" s="21"/>
      <c r="F13" s="21"/>
      <c r="G13" s="21"/>
      <c r="H13" s="21"/>
      <c r="I13" s="21"/>
    </row>
    <row r="14" spans="1:9" ht="30" x14ac:dyDescent="0.25">
      <c r="A14" s="8" t="s">
        <v>0</v>
      </c>
      <c r="B14" s="5" t="s">
        <v>2</v>
      </c>
      <c r="C14" s="5" t="s">
        <v>99</v>
      </c>
      <c r="D14" s="5" t="s">
        <v>100</v>
      </c>
      <c r="E14" s="5" t="s">
        <v>101</v>
      </c>
      <c r="F14" s="5" t="s">
        <v>113</v>
      </c>
      <c r="G14" s="5" t="s">
        <v>117</v>
      </c>
      <c r="H14" s="5" t="s">
        <v>115</v>
      </c>
      <c r="I14" s="5" t="s">
        <v>114</v>
      </c>
    </row>
    <row r="15" spans="1:9" x14ac:dyDescent="0.25">
      <c r="A15" s="9">
        <v>1</v>
      </c>
      <c r="B15" s="2" t="s">
        <v>107</v>
      </c>
      <c r="C15" s="3">
        <v>275</v>
      </c>
      <c r="D15" s="2" t="s">
        <v>51</v>
      </c>
      <c r="E15" s="3">
        <v>300</v>
      </c>
      <c r="F15" s="3">
        <v>550</v>
      </c>
      <c r="G15" s="2">
        <v>550</v>
      </c>
      <c r="H15" s="2">
        <v>1000</v>
      </c>
      <c r="I15" s="2">
        <v>300</v>
      </c>
    </row>
    <row r="16" spans="1:9" x14ac:dyDescent="0.25">
      <c r="A16" s="9">
        <v>2</v>
      </c>
      <c r="B16" s="2" t="s">
        <v>80</v>
      </c>
      <c r="C16" s="3">
        <v>275</v>
      </c>
      <c r="D16" s="2">
        <v>350</v>
      </c>
      <c r="E16" s="3">
        <v>300</v>
      </c>
      <c r="F16" s="2">
        <v>550</v>
      </c>
      <c r="G16" s="2">
        <v>550</v>
      </c>
      <c r="H16" s="2">
        <v>1000</v>
      </c>
      <c r="I16" s="2">
        <v>300</v>
      </c>
    </row>
    <row r="17" spans="1:9" x14ac:dyDescent="0.25">
      <c r="A17" s="9">
        <v>3</v>
      </c>
      <c r="B17" s="2" t="s">
        <v>81</v>
      </c>
      <c r="C17" s="3">
        <v>275</v>
      </c>
      <c r="D17" s="2">
        <v>350</v>
      </c>
      <c r="E17" s="3">
        <v>300</v>
      </c>
      <c r="F17" s="2">
        <v>550</v>
      </c>
      <c r="G17" s="2">
        <v>550</v>
      </c>
      <c r="H17" s="2">
        <v>1000</v>
      </c>
      <c r="I17" s="2">
        <v>300</v>
      </c>
    </row>
    <row r="18" spans="1:9" x14ac:dyDescent="0.25">
      <c r="A18" s="9">
        <v>4</v>
      </c>
      <c r="B18" s="2" t="s">
        <v>82</v>
      </c>
      <c r="C18" s="3">
        <v>275</v>
      </c>
      <c r="D18" s="2">
        <v>350</v>
      </c>
      <c r="E18" s="3">
        <v>300</v>
      </c>
      <c r="F18" s="2">
        <v>550</v>
      </c>
      <c r="G18" s="2">
        <v>550</v>
      </c>
      <c r="H18" s="2">
        <v>1000</v>
      </c>
      <c r="I18" s="2">
        <v>300</v>
      </c>
    </row>
    <row r="19" spans="1:9" x14ac:dyDescent="0.25">
      <c r="A19" s="9">
        <v>5</v>
      </c>
      <c r="B19" s="2" t="s">
        <v>83</v>
      </c>
      <c r="C19" s="3">
        <v>275</v>
      </c>
      <c r="D19" s="2">
        <v>350</v>
      </c>
      <c r="E19" s="3" t="s">
        <v>51</v>
      </c>
      <c r="F19" s="2" t="s">
        <v>51</v>
      </c>
      <c r="G19" s="2">
        <v>550</v>
      </c>
      <c r="H19" s="2">
        <v>1000</v>
      </c>
      <c r="I19" s="2" t="s">
        <v>51</v>
      </c>
    </row>
    <row r="20" spans="1:9" x14ac:dyDescent="0.25">
      <c r="A20" s="9">
        <v>6</v>
      </c>
      <c r="B20" s="2" t="s">
        <v>86</v>
      </c>
      <c r="C20" s="3">
        <v>275</v>
      </c>
      <c r="D20" s="2">
        <v>350</v>
      </c>
      <c r="E20" s="3">
        <v>300</v>
      </c>
      <c r="F20" s="2" t="s">
        <v>51</v>
      </c>
      <c r="G20" s="2" t="s">
        <v>51</v>
      </c>
      <c r="H20" s="2">
        <v>1000</v>
      </c>
      <c r="I20" s="2" t="s">
        <v>51</v>
      </c>
    </row>
    <row r="21" spans="1:9" x14ac:dyDescent="0.25">
      <c r="A21" s="9">
        <v>7</v>
      </c>
      <c r="B21" s="2" t="s">
        <v>87</v>
      </c>
      <c r="C21" s="3">
        <v>275</v>
      </c>
      <c r="D21" s="2">
        <v>350</v>
      </c>
      <c r="E21" s="3">
        <v>300</v>
      </c>
      <c r="F21" s="2">
        <v>550</v>
      </c>
      <c r="G21" s="2">
        <v>550</v>
      </c>
      <c r="H21" s="2">
        <v>1000</v>
      </c>
      <c r="I21" s="2" t="s">
        <v>51</v>
      </c>
    </row>
    <row r="22" spans="1:9" x14ac:dyDescent="0.25">
      <c r="A22" s="9">
        <v>8</v>
      </c>
      <c r="B22" s="2" t="s">
        <v>79</v>
      </c>
      <c r="C22" s="3">
        <v>275</v>
      </c>
      <c r="D22" s="2">
        <v>350</v>
      </c>
      <c r="E22" s="3" t="s">
        <v>51</v>
      </c>
      <c r="F22" s="2" t="s">
        <v>51</v>
      </c>
      <c r="G22" s="2">
        <v>550</v>
      </c>
      <c r="H22" s="2" t="s">
        <v>51</v>
      </c>
      <c r="I22" s="2" t="s">
        <v>51</v>
      </c>
    </row>
    <row r="23" spans="1:9" x14ac:dyDescent="0.25">
      <c r="A23" s="9">
        <v>9</v>
      </c>
      <c r="B23" s="2" t="s">
        <v>108</v>
      </c>
      <c r="C23" s="3">
        <v>275</v>
      </c>
      <c r="D23" s="2">
        <v>350</v>
      </c>
      <c r="E23" s="3" t="s">
        <v>51</v>
      </c>
      <c r="F23" s="2">
        <v>550</v>
      </c>
      <c r="G23" s="2">
        <v>550</v>
      </c>
      <c r="H23" s="2">
        <v>1000</v>
      </c>
      <c r="I23" s="2">
        <v>300</v>
      </c>
    </row>
    <row r="24" spans="1:9" x14ac:dyDescent="0.25">
      <c r="E24" s="4"/>
      <c r="F24" s="4"/>
      <c r="G24" s="11"/>
      <c r="H24" s="11"/>
      <c r="I24" s="11"/>
    </row>
    <row r="25" spans="1:9" ht="18.75" x14ac:dyDescent="0.3">
      <c r="A25" s="20" t="s">
        <v>143</v>
      </c>
      <c r="B25" s="20"/>
      <c r="C25" s="20"/>
      <c r="D25" s="20"/>
      <c r="E25" s="20"/>
      <c r="F25" s="20"/>
      <c r="G25" s="20"/>
      <c r="H25" s="20"/>
      <c r="I25" s="20"/>
    </row>
    <row r="26" spans="1:9" ht="30" x14ac:dyDescent="0.25">
      <c r="A26" s="8" t="s">
        <v>0</v>
      </c>
      <c r="B26" s="5" t="s">
        <v>2</v>
      </c>
      <c r="C26" s="5" t="s">
        <v>99</v>
      </c>
      <c r="D26" s="5" t="s">
        <v>100</v>
      </c>
      <c r="E26" s="5" t="s">
        <v>101</v>
      </c>
      <c r="F26" s="5" t="s">
        <v>113</v>
      </c>
      <c r="G26" s="5" t="s">
        <v>118</v>
      </c>
      <c r="H26" s="5" t="s">
        <v>116</v>
      </c>
      <c r="I26" s="5" t="s">
        <v>114</v>
      </c>
    </row>
    <row r="27" spans="1:9" x14ac:dyDescent="0.25">
      <c r="A27" s="9">
        <v>1</v>
      </c>
      <c r="B27" s="2" t="s">
        <v>107</v>
      </c>
      <c r="C27" s="3">
        <f>+C15+C3</f>
        <v>3100</v>
      </c>
      <c r="D27" s="2" t="s">
        <v>51</v>
      </c>
      <c r="E27" s="3">
        <f t="shared" ref="E27:F30" si="0">+E15+E3</f>
        <v>2700</v>
      </c>
      <c r="F27" s="3">
        <f t="shared" si="0"/>
        <v>2685</v>
      </c>
      <c r="G27" s="3">
        <f t="shared" ref="G27:I30" si="1">+G15+G3</f>
        <v>3625</v>
      </c>
      <c r="H27" s="3">
        <f t="shared" si="1"/>
        <v>3700</v>
      </c>
      <c r="I27" s="3">
        <f t="shared" si="1"/>
        <v>3145</v>
      </c>
    </row>
    <row r="28" spans="1:9" x14ac:dyDescent="0.25">
      <c r="A28" s="9">
        <v>2</v>
      </c>
      <c r="B28" s="2" t="s">
        <v>80</v>
      </c>
      <c r="C28" s="3">
        <f>+C16+C4</f>
        <v>3675</v>
      </c>
      <c r="D28" s="2">
        <f t="shared" ref="D28:D35" si="2">+D16+D4</f>
        <v>3400</v>
      </c>
      <c r="E28" s="3">
        <f t="shared" si="0"/>
        <v>3550</v>
      </c>
      <c r="F28" s="3">
        <f t="shared" si="0"/>
        <v>3650</v>
      </c>
      <c r="G28" s="3">
        <f t="shared" si="1"/>
        <v>3700</v>
      </c>
      <c r="H28" s="3">
        <f t="shared" si="1"/>
        <v>4550</v>
      </c>
      <c r="I28" s="3">
        <f t="shared" si="1"/>
        <v>3945</v>
      </c>
    </row>
    <row r="29" spans="1:9" x14ac:dyDescent="0.25">
      <c r="A29" s="9">
        <v>3</v>
      </c>
      <c r="B29" s="2" t="s">
        <v>81</v>
      </c>
      <c r="C29" s="3">
        <f>+C17+C5</f>
        <v>3675</v>
      </c>
      <c r="D29" s="2">
        <f t="shared" si="2"/>
        <v>3400</v>
      </c>
      <c r="E29" s="3">
        <f t="shared" si="0"/>
        <v>3550</v>
      </c>
      <c r="F29" s="3">
        <f t="shared" si="0"/>
        <v>3650</v>
      </c>
      <c r="G29" s="3">
        <f t="shared" si="1"/>
        <v>3700</v>
      </c>
      <c r="H29" s="3">
        <f t="shared" si="1"/>
        <v>4550</v>
      </c>
      <c r="I29" s="3">
        <f t="shared" si="1"/>
        <v>3945</v>
      </c>
    </row>
    <row r="30" spans="1:9" x14ac:dyDescent="0.25">
      <c r="A30" s="9">
        <v>4</v>
      </c>
      <c r="B30" s="2" t="s">
        <v>82</v>
      </c>
      <c r="C30" s="3">
        <f>+C18+C6</f>
        <v>3675</v>
      </c>
      <c r="D30" s="2">
        <f t="shared" si="2"/>
        <v>4772</v>
      </c>
      <c r="E30" s="3">
        <f t="shared" si="0"/>
        <v>3550</v>
      </c>
      <c r="F30" s="3">
        <f t="shared" si="0"/>
        <v>3700</v>
      </c>
      <c r="G30" s="3">
        <f t="shared" si="1"/>
        <v>5012</v>
      </c>
      <c r="H30" s="3">
        <f t="shared" si="1"/>
        <v>3550</v>
      </c>
      <c r="I30" s="3">
        <f t="shared" si="1"/>
        <v>3945</v>
      </c>
    </row>
    <row r="31" spans="1:9" x14ac:dyDescent="0.25">
      <c r="A31" s="9">
        <v>5</v>
      </c>
      <c r="B31" s="2" t="s">
        <v>83</v>
      </c>
      <c r="C31" s="3">
        <f>+C19+C7</f>
        <v>5550</v>
      </c>
      <c r="D31" s="2">
        <f t="shared" si="2"/>
        <v>5250</v>
      </c>
      <c r="E31" s="3" t="s">
        <v>51</v>
      </c>
      <c r="F31" s="3" t="s">
        <v>51</v>
      </c>
      <c r="G31" s="3">
        <f>+G19+G7</f>
        <v>5300</v>
      </c>
      <c r="H31" s="3">
        <f>+H19+H7</f>
        <v>6425</v>
      </c>
      <c r="I31" s="3" t="s">
        <v>51</v>
      </c>
    </row>
    <row r="32" spans="1:9" x14ac:dyDescent="0.25">
      <c r="A32" s="9">
        <v>6</v>
      </c>
      <c r="B32" s="2" t="s">
        <v>86</v>
      </c>
      <c r="C32" s="3" t="s">
        <v>51</v>
      </c>
      <c r="D32" s="2" t="s">
        <v>51</v>
      </c>
      <c r="E32" s="3">
        <f>+E20+E8</f>
        <v>3800</v>
      </c>
      <c r="F32" s="3" t="s">
        <v>51</v>
      </c>
      <c r="G32" s="3" t="s">
        <v>51</v>
      </c>
      <c r="H32" s="3">
        <f>+H20+H8</f>
        <v>4700</v>
      </c>
      <c r="I32" s="3" t="s">
        <v>51</v>
      </c>
    </row>
    <row r="33" spans="1:9" x14ac:dyDescent="0.25">
      <c r="A33" s="9">
        <v>7</v>
      </c>
      <c r="B33" s="2" t="s">
        <v>87</v>
      </c>
      <c r="C33" s="3">
        <f>+C21+C9</f>
        <v>4150</v>
      </c>
      <c r="D33" s="2">
        <f t="shared" si="2"/>
        <v>3450</v>
      </c>
      <c r="E33" s="3">
        <f>+E21+E9</f>
        <v>3750</v>
      </c>
      <c r="F33" s="3">
        <f>+F21+F9</f>
        <v>3900</v>
      </c>
      <c r="G33" s="3">
        <f>+G21+G9</f>
        <v>4075</v>
      </c>
      <c r="H33" s="3">
        <f>+H21+H9</f>
        <v>4625</v>
      </c>
      <c r="I33" s="3" t="s">
        <v>51</v>
      </c>
    </row>
    <row r="34" spans="1:9" x14ac:dyDescent="0.25">
      <c r="A34" s="9">
        <v>8</v>
      </c>
      <c r="B34" s="2" t="s">
        <v>79</v>
      </c>
      <c r="C34" s="3">
        <f>+C22+C10</f>
        <v>4075</v>
      </c>
      <c r="D34" s="2">
        <f t="shared" si="2"/>
        <v>3450</v>
      </c>
      <c r="E34" s="3" t="s">
        <v>51</v>
      </c>
      <c r="F34" s="3" t="s">
        <v>51</v>
      </c>
      <c r="G34" s="3">
        <f>+G22+G10</f>
        <v>3900</v>
      </c>
      <c r="H34" s="3" t="s">
        <v>51</v>
      </c>
      <c r="I34" s="3" t="s">
        <v>51</v>
      </c>
    </row>
    <row r="35" spans="1:9" x14ac:dyDescent="0.25">
      <c r="A35" s="9">
        <v>9</v>
      </c>
      <c r="B35" s="2" t="s">
        <v>108</v>
      </c>
      <c r="C35" s="3">
        <f>+C23+C11</f>
        <v>3248</v>
      </c>
      <c r="D35" s="2">
        <f t="shared" si="2"/>
        <v>2500</v>
      </c>
      <c r="E35" s="3" t="s">
        <v>51</v>
      </c>
      <c r="F35" s="3">
        <f>+F23+F11</f>
        <v>2700</v>
      </c>
      <c r="G35" s="3">
        <f>+G23+G11</f>
        <v>3562</v>
      </c>
      <c r="H35" s="3">
        <f>+H23+H11</f>
        <v>2700</v>
      </c>
      <c r="I35" s="3">
        <f>+I23+I11</f>
        <v>3045</v>
      </c>
    </row>
  </sheetData>
  <mergeCells count="3">
    <mergeCell ref="A1:I1"/>
    <mergeCell ref="A13:I13"/>
    <mergeCell ref="A25:I25"/>
  </mergeCells>
  <pageMargins left="0.4" right="0.35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5"/>
  <sheetViews>
    <sheetView workbookViewId="0">
      <selection sqref="A1:XFD1048576"/>
    </sheetView>
  </sheetViews>
  <sheetFormatPr defaultRowHeight="15" x14ac:dyDescent="0.25"/>
  <cols>
    <col min="1" max="1" width="6.42578125" customWidth="1"/>
    <col min="2" max="2" width="13.85546875" bestFit="1" customWidth="1"/>
    <col min="8" max="8" width="10.7109375" customWidth="1"/>
    <col min="9" max="9" width="12.28515625" customWidth="1"/>
  </cols>
  <sheetData>
    <row r="1" spans="1:9" ht="18.75" x14ac:dyDescent="0.3">
      <c r="A1" s="20" t="s">
        <v>144</v>
      </c>
      <c r="B1" s="20"/>
      <c r="C1" s="20"/>
      <c r="D1" s="20"/>
      <c r="E1" s="20"/>
      <c r="F1" s="20"/>
      <c r="G1" s="20"/>
      <c r="H1" s="20"/>
      <c r="I1" s="20"/>
    </row>
    <row r="2" spans="1:9" ht="75" x14ac:dyDescent="0.25">
      <c r="A2" s="8" t="s">
        <v>0</v>
      </c>
      <c r="B2" s="5" t="s">
        <v>2</v>
      </c>
      <c r="C2" s="5" t="s">
        <v>94</v>
      </c>
      <c r="D2" s="5" t="s">
        <v>95</v>
      </c>
      <c r="E2" s="5" t="s">
        <v>96</v>
      </c>
      <c r="F2" s="5" t="s">
        <v>119</v>
      </c>
      <c r="G2" s="5" t="s">
        <v>120</v>
      </c>
      <c r="H2" s="5" t="s">
        <v>121</v>
      </c>
      <c r="I2" s="5" t="s">
        <v>122</v>
      </c>
    </row>
    <row r="3" spans="1:9" x14ac:dyDescent="0.25">
      <c r="A3" s="9">
        <v>1</v>
      </c>
      <c r="B3" s="2" t="s">
        <v>107</v>
      </c>
      <c r="C3" s="3">
        <v>2825</v>
      </c>
      <c r="D3" s="3" t="s">
        <v>51</v>
      </c>
      <c r="E3" s="3">
        <f>2700-E15</f>
        <v>2400</v>
      </c>
      <c r="F3" s="3">
        <f>2685-550</f>
        <v>2135</v>
      </c>
      <c r="G3" s="2">
        <f>3625-G15</f>
        <v>3075</v>
      </c>
      <c r="H3" s="2">
        <v>2700</v>
      </c>
      <c r="I3" s="2">
        <v>2645</v>
      </c>
    </row>
    <row r="4" spans="1:9" x14ac:dyDescent="0.25">
      <c r="A4" s="9">
        <v>2</v>
      </c>
      <c r="B4" s="2" t="s">
        <v>80</v>
      </c>
      <c r="C4" s="3">
        <v>3275</v>
      </c>
      <c r="D4" s="3">
        <v>3050</v>
      </c>
      <c r="E4" s="3">
        <v>3250</v>
      </c>
      <c r="F4" s="2">
        <v>2650</v>
      </c>
      <c r="G4" s="2">
        <v>3150</v>
      </c>
      <c r="H4" s="2">
        <v>3550</v>
      </c>
      <c r="I4" s="2">
        <v>3645</v>
      </c>
    </row>
    <row r="5" spans="1:9" x14ac:dyDescent="0.25">
      <c r="A5" s="9">
        <v>3</v>
      </c>
      <c r="B5" s="2" t="s">
        <v>81</v>
      </c>
      <c r="C5" s="3">
        <v>3275</v>
      </c>
      <c r="D5" s="3">
        <v>3050</v>
      </c>
      <c r="E5" s="3">
        <v>3250</v>
      </c>
      <c r="F5" s="2">
        <v>2650</v>
      </c>
      <c r="G5" s="2">
        <v>3150</v>
      </c>
      <c r="H5" s="2">
        <v>3550</v>
      </c>
      <c r="I5" s="2">
        <v>3645</v>
      </c>
    </row>
    <row r="6" spans="1:9" x14ac:dyDescent="0.25">
      <c r="A6" s="9">
        <v>4</v>
      </c>
      <c r="B6" s="2" t="s">
        <v>82</v>
      </c>
      <c r="C6" s="3">
        <v>3400</v>
      </c>
      <c r="D6" s="3">
        <v>4422</v>
      </c>
      <c r="E6" s="3">
        <v>3250</v>
      </c>
      <c r="F6" s="2">
        <v>2650</v>
      </c>
      <c r="G6" s="2">
        <v>3462</v>
      </c>
      <c r="H6" s="2">
        <v>3550</v>
      </c>
      <c r="I6" s="2">
        <v>3645</v>
      </c>
    </row>
    <row r="7" spans="1:9" x14ac:dyDescent="0.25">
      <c r="A7" s="9">
        <v>5</v>
      </c>
      <c r="B7" s="2" t="s">
        <v>83</v>
      </c>
      <c r="C7" s="3">
        <v>5275</v>
      </c>
      <c r="D7" s="3">
        <v>4800</v>
      </c>
      <c r="E7" s="3" t="s">
        <v>51</v>
      </c>
      <c r="F7" s="2" t="s">
        <v>51</v>
      </c>
      <c r="G7" s="2">
        <v>4750</v>
      </c>
      <c r="H7" s="2">
        <v>5325</v>
      </c>
      <c r="I7" s="2" t="s">
        <v>51</v>
      </c>
    </row>
    <row r="8" spans="1:9" x14ac:dyDescent="0.25">
      <c r="A8" s="9">
        <v>6</v>
      </c>
      <c r="B8" s="2" t="s">
        <v>86</v>
      </c>
      <c r="C8" s="3" t="s">
        <v>51</v>
      </c>
      <c r="D8" s="3" t="s">
        <v>51</v>
      </c>
      <c r="E8" s="3">
        <v>3500</v>
      </c>
      <c r="F8" s="2" t="s">
        <v>51</v>
      </c>
      <c r="G8" s="2" t="s">
        <v>51</v>
      </c>
      <c r="H8" s="2">
        <v>3700</v>
      </c>
      <c r="I8" s="2" t="s">
        <v>51</v>
      </c>
    </row>
    <row r="9" spans="1:9" x14ac:dyDescent="0.25">
      <c r="A9" s="9">
        <v>7</v>
      </c>
      <c r="B9" s="2" t="s">
        <v>87</v>
      </c>
      <c r="C9" s="3">
        <v>3875</v>
      </c>
      <c r="D9" s="3">
        <v>3050</v>
      </c>
      <c r="E9" s="3">
        <v>3450</v>
      </c>
      <c r="F9" s="2">
        <v>3350</v>
      </c>
      <c r="G9" s="2">
        <v>3525</v>
      </c>
      <c r="H9" s="2">
        <v>3625</v>
      </c>
      <c r="I9" s="2" t="s">
        <v>51</v>
      </c>
    </row>
    <row r="10" spans="1:9" x14ac:dyDescent="0.25">
      <c r="A10" s="9">
        <v>8</v>
      </c>
      <c r="B10" s="2" t="s">
        <v>79</v>
      </c>
      <c r="C10" s="3">
        <v>3800</v>
      </c>
      <c r="D10" s="3">
        <v>3050</v>
      </c>
      <c r="E10" s="3" t="s">
        <v>51</v>
      </c>
      <c r="F10" s="2" t="s">
        <v>51</v>
      </c>
      <c r="G10" s="2">
        <v>3350</v>
      </c>
      <c r="H10" s="2" t="s">
        <v>51</v>
      </c>
      <c r="I10" s="2" t="s">
        <v>51</v>
      </c>
    </row>
    <row r="11" spans="1:9" x14ac:dyDescent="0.25">
      <c r="A11" s="9">
        <v>9</v>
      </c>
      <c r="B11" s="2" t="s">
        <v>108</v>
      </c>
      <c r="C11" s="3">
        <v>2973</v>
      </c>
      <c r="D11" s="3">
        <v>2150</v>
      </c>
      <c r="E11" s="3" t="s">
        <v>51</v>
      </c>
      <c r="F11" s="2">
        <v>2075</v>
      </c>
      <c r="G11" s="2">
        <v>3012</v>
      </c>
      <c r="H11" s="2">
        <v>1700</v>
      </c>
      <c r="I11" s="2">
        <v>2745</v>
      </c>
    </row>
    <row r="12" spans="1:9" x14ac:dyDescent="0.25">
      <c r="G12" s="11"/>
      <c r="H12" s="11"/>
      <c r="I12" s="11"/>
    </row>
    <row r="13" spans="1:9" ht="15.75" x14ac:dyDescent="0.25">
      <c r="A13" s="21" t="s">
        <v>142</v>
      </c>
      <c r="B13" s="21"/>
      <c r="C13" s="21"/>
      <c r="D13" s="21"/>
      <c r="E13" s="21"/>
      <c r="F13" s="21"/>
      <c r="G13" s="21"/>
      <c r="H13" s="21"/>
      <c r="I13" s="21"/>
    </row>
    <row r="14" spans="1:9" ht="30" x14ac:dyDescent="0.25">
      <c r="A14" s="8" t="s">
        <v>0</v>
      </c>
      <c r="B14" s="5" t="s">
        <v>2</v>
      </c>
      <c r="C14" s="5" t="s">
        <v>99</v>
      </c>
      <c r="D14" s="5" t="s">
        <v>100</v>
      </c>
      <c r="E14" s="5" t="s">
        <v>101</v>
      </c>
      <c r="F14" s="5" t="s">
        <v>113</v>
      </c>
      <c r="G14" s="5" t="s">
        <v>117</v>
      </c>
      <c r="H14" s="5" t="s">
        <v>115</v>
      </c>
      <c r="I14" s="5" t="s">
        <v>114</v>
      </c>
    </row>
    <row r="15" spans="1:9" x14ac:dyDescent="0.25">
      <c r="A15" s="9">
        <v>1</v>
      </c>
      <c r="B15" s="2" t="s">
        <v>107</v>
      </c>
      <c r="C15" s="3">
        <v>275</v>
      </c>
      <c r="D15" s="2" t="s">
        <v>51</v>
      </c>
      <c r="E15" s="3">
        <v>300</v>
      </c>
      <c r="F15" s="3">
        <v>550</v>
      </c>
      <c r="G15" s="2">
        <v>550</v>
      </c>
      <c r="H15" s="2">
        <v>1000</v>
      </c>
      <c r="I15" s="2">
        <v>300</v>
      </c>
    </row>
    <row r="16" spans="1:9" x14ac:dyDescent="0.25">
      <c r="A16" s="9">
        <v>2</v>
      </c>
      <c r="B16" s="2" t="s">
        <v>80</v>
      </c>
      <c r="C16" s="3">
        <v>275</v>
      </c>
      <c r="D16" s="2">
        <v>350</v>
      </c>
      <c r="E16" s="3">
        <v>300</v>
      </c>
      <c r="F16" s="2">
        <v>550</v>
      </c>
      <c r="G16" s="2">
        <v>550</v>
      </c>
      <c r="H16" s="2">
        <v>1000</v>
      </c>
      <c r="I16" s="2">
        <v>300</v>
      </c>
    </row>
    <row r="17" spans="1:9" x14ac:dyDescent="0.25">
      <c r="A17" s="9">
        <v>3</v>
      </c>
      <c r="B17" s="2" t="s">
        <v>81</v>
      </c>
      <c r="C17" s="3">
        <v>275</v>
      </c>
      <c r="D17" s="2">
        <v>350</v>
      </c>
      <c r="E17" s="3">
        <v>300</v>
      </c>
      <c r="F17" s="2">
        <v>550</v>
      </c>
      <c r="G17" s="2">
        <v>550</v>
      </c>
      <c r="H17" s="2">
        <v>1000</v>
      </c>
      <c r="I17" s="2">
        <v>300</v>
      </c>
    </row>
    <row r="18" spans="1:9" x14ac:dyDescent="0.25">
      <c r="A18" s="9">
        <v>4</v>
      </c>
      <c r="B18" s="2" t="s">
        <v>82</v>
      </c>
      <c r="C18" s="3">
        <v>275</v>
      </c>
      <c r="D18" s="2">
        <v>350</v>
      </c>
      <c r="E18" s="3">
        <v>300</v>
      </c>
      <c r="F18" s="2">
        <v>550</v>
      </c>
      <c r="G18" s="2">
        <v>550</v>
      </c>
      <c r="H18" s="2">
        <v>1000</v>
      </c>
      <c r="I18" s="2">
        <v>300</v>
      </c>
    </row>
    <row r="19" spans="1:9" x14ac:dyDescent="0.25">
      <c r="A19" s="9">
        <v>5</v>
      </c>
      <c r="B19" s="2" t="s">
        <v>83</v>
      </c>
      <c r="C19" s="3">
        <v>275</v>
      </c>
      <c r="D19" s="2">
        <v>350</v>
      </c>
      <c r="E19" s="3" t="s">
        <v>51</v>
      </c>
      <c r="F19" s="2" t="s">
        <v>51</v>
      </c>
      <c r="G19" s="2">
        <v>550</v>
      </c>
      <c r="H19" s="2">
        <v>1000</v>
      </c>
      <c r="I19" s="2" t="s">
        <v>51</v>
      </c>
    </row>
    <row r="20" spans="1:9" x14ac:dyDescent="0.25">
      <c r="A20" s="9">
        <v>6</v>
      </c>
      <c r="B20" s="2" t="s">
        <v>86</v>
      </c>
      <c r="C20" s="3">
        <v>275</v>
      </c>
      <c r="D20" s="2">
        <v>350</v>
      </c>
      <c r="E20" s="3">
        <v>300</v>
      </c>
      <c r="F20" s="2" t="s">
        <v>51</v>
      </c>
      <c r="G20" s="2" t="s">
        <v>51</v>
      </c>
      <c r="H20" s="2">
        <v>1000</v>
      </c>
      <c r="I20" s="2" t="s">
        <v>51</v>
      </c>
    </row>
    <row r="21" spans="1:9" x14ac:dyDescent="0.25">
      <c r="A21" s="9">
        <v>7</v>
      </c>
      <c r="B21" s="2" t="s">
        <v>87</v>
      </c>
      <c r="C21" s="3">
        <v>275</v>
      </c>
      <c r="D21" s="2">
        <v>350</v>
      </c>
      <c r="E21" s="3">
        <v>300</v>
      </c>
      <c r="F21" s="2">
        <v>550</v>
      </c>
      <c r="G21" s="2">
        <v>550</v>
      </c>
      <c r="H21" s="2">
        <v>1000</v>
      </c>
      <c r="I21" s="2" t="s">
        <v>51</v>
      </c>
    </row>
    <row r="22" spans="1:9" x14ac:dyDescent="0.25">
      <c r="A22" s="9">
        <v>8</v>
      </c>
      <c r="B22" s="2" t="s">
        <v>79</v>
      </c>
      <c r="C22" s="3">
        <v>275</v>
      </c>
      <c r="D22" s="2">
        <v>350</v>
      </c>
      <c r="E22" s="3" t="s">
        <v>51</v>
      </c>
      <c r="F22" s="2" t="s">
        <v>51</v>
      </c>
      <c r="G22" s="2">
        <v>550</v>
      </c>
      <c r="H22" s="2" t="s">
        <v>51</v>
      </c>
      <c r="I22" s="2" t="s">
        <v>51</v>
      </c>
    </row>
    <row r="23" spans="1:9" x14ac:dyDescent="0.25">
      <c r="A23" s="9">
        <v>9</v>
      </c>
      <c r="B23" s="2" t="s">
        <v>108</v>
      </c>
      <c r="C23" s="3">
        <v>275</v>
      </c>
      <c r="D23" s="2">
        <v>350</v>
      </c>
      <c r="E23" s="3" t="s">
        <v>51</v>
      </c>
      <c r="F23" s="2">
        <v>550</v>
      </c>
      <c r="G23" s="2">
        <v>550</v>
      </c>
      <c r="H23" s="2">
        <v>1000</v>
      </c>
      <c r="I23" s="2">
        <v>300</v>
      </c>
    </row>
    <row r="24" spans="1:9" x14ac:dyDescent="0.25">
      <c r="E24" s="4"/>
      <c r="F24" s="4"/>
      <c r="G24" s="11"/>
      <c r="H24" s="11"/>
      <c r="I24" s="11"/>
    </row>
    <row r="25" spans="1:9" ht="18.75" x14ac:dyDescent="0.3">
      <c r="A25" s="20" t="s">
        <v>145</v>
      </c>
      <c r="B25" s="20"/>
      <c r="C25" s="20"/>
      <c r="D25" s="20"/>
      <c r="E25" s="20"/>
      <c r="F25" s="20"/>
      <c r="G25" s="20"/>
      <c r="H25" s="20"/>
      <c r="I25" s="20"/>
    </row>
    <row r="26" spans="1:9" ht="30" x14ac:dyDescent="0.25">
      <c r="A26" s="8" t="s">
        <v>0</v>
      </c>
      <c r="B26" s="5" t="s">
        <v>2</v>
      </c>
      <c r="C26" s="5" t="s">
        <v>99</v>
      </c>
      <c r="D26" s="5" t="s">
        <v>100</v>
      </c>
      <c r="E26" s="5" t="s">
        <v>101</v>
      </c>
      <c r="F26" s="5" t="s">
        <v>113</v>
      </c>
      <c r="G26" s="5" t="s">
        <v>118</v>
      </c>
      <c r="H26" s="5" t="s">
        <v>116</v>
      </c>
      <c r="I26" s="5" t="s">
        <v>114</v>
      </c>
    </row>
    <row r="27" spans="1:9" x14ac:dyDescent="0.25">
      <c r="A27" s="9">
        <v>1</v>
      </c>
      <c r="B27" s="2" t="s">
        <v>107</v>
      </c>
      <c r="C27" s="3">
        <f>+C15+C3</f>
        <v>3100</v>
      </c>
      <c r="D27" s="2" t="s">
        <v>51</v>
      </c>
      <c r="E27" s="3">
        <f t="shared" ref="E27:I30" si="0">+E15+E3</f>
        <v>2700</v>
      </c>
      <c r="F27" s="3">
        <f t="shared" si="0"/>
        <v>2685</v>
      </c>
      <c r="G27" s="3">
        <f t="shared" si="0"/>
        <v>3625</v>
      </c>
      <c r="H27" s="3">
        <f t="shared" si="0"/>
        <v>3700</v>
      </c>
      <c r="I27" s="3">
        <f t="shared" si="0"/>
        <v>2945</v>
      </c>
    </row>
    <row r="28" spans="1:9" x14ac:dyDescent="0.25">
      <c r="A28" s="9">
        <v>2</v>
      </c>
      <c r="B28" s="2" t="s">
        <v>80</v>
      </c>
      <c r="C28" s="3">
        <f>+C16+C4</f>
        <v>3550</v>
      </c>
      <c r="D28" s="2">
        <f t="shared" ref="D28:D35" si="1">+D16+D4</f>
        <v>3400</v>
      </c>
      <c r="E28" s="3">
        <f t="shared" si="0"/>
        <v>3550</v>
      </c>
      <c r="F28" s="3">
        <f t="shared" si="0"/>
        <v>3200</v>
      </c>
      <c r="G28" s="3">
        <f t="shared" si="0"/>
        <v>3700</v>
      </c>
      <c r="H28" s="3">
        <f t="shared" si="0"/>
        <v>4550</v>
      </c>
      <c r="I28" s="3">
        <f t="shared" si="0"/>
        <v>3945</v>
      </c>
    </row>
    <row r="29" spans="1:9" x14ac:dyDescent="0.25">
      <c r="A29" s="9">
        <v>3</v>
      </c>
      <c r="B29" s="2" t="s">
        <v>81</v>
      </c>
      <c r="C29" s="3">
        <f>+C17+C5</f>
        <v>3550</v>
      </c>
      <c r="D29" s="2">
        <f t="shared" si="1"/>
        <v>3400</v>
      </c>
      <c r="E29" s="3">
        <f t="shared" si="0"/>
        <v>3550</v>
      </c>
      <c r="F29" s="3">
        <f t="shared" si="0"/>
        <v>3200</v>
      </c>
      <c r="G29" s="3">
        <f t="shared" si="0"/>
        <v>3700</v>
      </c>
      <c r="H29" s="3">
        <f t="shared" si="0"/>
        <v>4550</v>
      </c>
      <c r="I29" s="3">
        <f t="shared" si="0"/>
        <v>3945</v>
      </c>
    </row>
    <row r="30" spans="1:9" x14ac:dyDescent="0.25">
      <c r="A30" s="9">
        <v>4</v>
      </c>
      <c r="B30" s="2" t="s">
        <v>82</v>
      </c>
      <c r="C30" s="3">
        <f>+C18+C6</f>
        <v>3675</v>
      </c>
      <c r="D30" s="2">
        <f t="shared" si="1"/>
        <v>4772</v>
      </c>
      <c r="E30" s="3">
        <f t="shared" si="0"/>
        <v>3550</v>
      </c>
      <c r="F30" s="3">
        <f t="shared" si="0"/>
        <v>3200</v>
      </c>
      <c r="G30" s="3">
        <f t="shared" si="0"/>
        <v>4012</v>
      </c>
      <c r="H30" s="3">
        <f t="shared" si="0"/>
        <v>4550</v>
      </c>
      <c r="I30" s="3">
        <f t="shared" si="0"/>
        <v>3945</v>
      </c>
    </row>
    <row r="31" spans="1:9" x14ac:dyDescent="0.25">
      <c r="A31" s="9">
        <v>5</v>
      </c>
      <c r="B31" s="2" t="s">
        <v>83</v>
      </c>
      <c r="C31" s="3">
        <f>+C19+C7</f>
        <v>5550</v>
      </c>
      <c r="D31" s="2">
        <f t="shared" si="1"/>
        <v>5150</v>
      </c>
      <c r="E31" s="3" t="s">
        <v>51</v>
      </c>
      <c r="F31" s="3" t="s">
        <v>51</v>
      </c>
      <c r="G31" s="3">
        <f>+G19+G7</f>
        <v>5300</v>
      </c>
      <c r="H31" s="3">
        <f>+H19+H7</f>
        <v>6325</v>
      </c>
      <c r="I31" s="3" t="s">
        <v>51</v>
      </c>
    </row>
    <row r="32" spans="1:9" x14ac:dyDescent="0.25">
      <c r="A32" s="9">
        <v>6</v>
      </c>
      <c r="B32" s="2" t="s">
        <v>86</v>
      </c>
      <c r="C32" s="3" t="s">
        <v>51</v>
      </c>
      <c r="D32" s="2" t="s">
        <v>51</v>
      </c>
      <c r="E32" s="3">
        <f>+E20+E8</f>
        <v>3800</v>
      </c>
      <c r="F32" s="3" t="s">
        <v>51</v>
      </c>
      <c r="G32" s="3" t="s">
        <v>51</v>
      </c>
      <c r="H32" s="3">
        <f>+H20+H8</f>
        <v>4700</v>
      </c>
      <c r="I32" s="3" t="s">
        <v>51</v>
      </c>
    </row>
    <row r="33" spans="1:9" x14ac:dyDescent="0.25">
      <c r="A33" s="9">
        <v>7</v>
      </c>
      <c r="B33" s="2" t="s">
        <v>87</v>
      </c>
      <c r="C33" s="3">
        <f>+C21+C9</f>
        <v>4150</v>
      </c>
      <c r="D33" s="2">
        <f t="shared" si="1"/>
        <v>3400</v>
      </c>
      <c r="E33" s="3">
        <f>+E21+E9</f>
        <v>3750</v>
      </c>
      <c r="F33" s="3">
        <f>+F21+F9</f>
        <v>3900</v>
      </c>
      <c r="G33" s="3">
        <f>+G21+G9</f>
        <v>4075</v>
      </c>
      <c r="H33" s="3">
        <f>+H21+H9</f>
        <v>4625</v>
      </c>
      <c r="I33" s="3" t="s">
        <v>51</v>
      </c>
    </row>
    <row r="34" spans="1:9" x14ac:dyDescent="0.25">
      <c r="A34" s="9">
        <v>8</v>
      </c>
      <c r="B34" s="2" t="s">
        <v>79</v>
      </c>
      <c r="C34" s="3">
        <f>+C22+C10</f>
        <v>4075</v>
      </c>
      <c r="D34" s="2">
        <f t="shared" si="1"/>
        <v>3400</v>
      </c>
      <c r="E34" s="3" t="s">
        <v>51</v>
      </c>
      <c r="F34" s="3" t="s">
        <v>51</v>
      </c>
      <c r="G34" s="3">
        <f>+G22+G10</f>
        <v>3900</v>
      </c>
      <c r="H34" s="3" t="s">
        <v>51</v>
      </c>
      <c r="I34" s="3" t="s">
        <v>51</v>
      </c>
    </row>
    <row r="35" spans="1:9" x14ac:dyDescent="0.25">
      <c r="A35" s="9">
        <v>9</v>
      </c>
      <c r="B35" s="2" t="s">
        <v>108</v>
      </c>
      <c r="C35" s="3">
        <f>+C23+C11</f>
        <v>3248</v>
      </c>
      <c r="D35" s="2">
        <f t="shared" si="1"/>
        <v>2500</v>
      </c>
      <c r="E35" s="3" t="s">
        <v>51</v>
      </c>
      <c r="F35" s="3">
        <f>+F23+F11</f>
        <v>2625</v>
      </c>
      <c r="G35" s="3">
        <f>+G23+G11</f>
        <v>3562</v>
      </c>
      <c r="H35" s="3">
        <f>+H23+H11</f>
        <v>2700</v>
      </c>
      <c r="I35" s="3">
        <f>+I23+I11</f>
        <v>3045</v>
      </c>
    </row>
  </sheetData>
  <mergeCells count="3">
    <mergeCell ref="A1:I1"/>
    <mergeCell ref="A13:I13"/>
    <mergeCell ref="A25:I25"/>
  </mergeCells>
  <pageMargins left="0.2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5"/>
  <sheetViews>
    <sheetView zoomScale="98" zoomScaleNormal="98" workbookViewId="0">
      <selection sqref="A1:XFD1048576"/>
    </sheetView>
  </sheetViews>
  <sheetFormatPr defaultRowHeight="15" x14ac:dyDescent="0.25"/>
  <cols>
    <col min="1" max="1" width="6.42578125" customWidth="1"/>
    <col min="2" max="2" width="13.85546875" bestFit="1" customWidth="1"/>
    <col min="8" max="8" width="10.7109375" customWidth="1"/>
    <col min="9" max="9" width="12.28515625" customWidth="1"/>
  </cols>
  <sheetData>
    <row r="1" spans="1:9" ht="18.75" x14ac:dyDescent="0.3">
      <c r="A1" s="20" t="s">
        <v>146</v>
      </c>
      <c r="B1" s="20"/>
      <c r="C1" s="20"/>
      <c r="D1" s="20"/>
      <c r="E1" s="20"/>
      <c r="F1" s="20"/>
      <c r="G1" s="20"/>
      <c r="H1" s="20"/>
      <c r="I1" s="20"/>
    </row>
    <row r="2" spans="1:9" ht="75" x14ac:dyDescent="0.25">
      <c r="A2" s="8" t="s">
        <v>0</v>
      </c>
      <c r="B2" s="5" t="s">
        <v>2</v>
      </c>
      <c r="C2" s="5" t="s">
        <v>94</v>
      </c>
      <c r="D2" s="5" t="s">
        <v>95</v>
      </c>
      <c r="E2" s="5" t="s">
        <v>96</v>
      </c>
      <c r="F2" s="5" t="s">
        <v>119</v>
      </c>
      <c r="G2" s="5" t="s">
        <v>120</v>
      </c>
      <c r="H2" s="5" t="s">
        <v>121</v>
      </c>
      <c r="I2" s="5" t="s">
        <v>122</v>
      </c>
    </row>
    <row r="3" spans="1:9" x14ac:dyDescent="0.25">
      <c r="A3" s="9">
        <v>1</v>
      </c>
      <c r="B3" s="2" t="s">
        <v>107</v>
      </c>
      <c r="C3" s="3">
        <v>2875</v>
      </c>
      <c r="D3" s="3" t="s">
        <v>51</v>
      </c>
      <c r="E3" s="3">
        <v>2450</v>
      </c>
      <c r="F3" s="3">
        <v>2050</v>
      </c>
      <c r="G3" s="2">
        <f>3625-G15</f>
        <v>3075</v>
      </c>
      <c r="H3" s="2">
        <v>2700</v>
      </c>
      <c r="I3" s="2">
        <v>2645</v>
      </c>
    </row>
    <row r="4" spans="1:9" x14ac:dyDescent="0.25">
      <c r="A4" s="9">
        <v>2</v>
      </c>
      <c r="B4" s="2" t="s">
        <v>80</v>
      </c>
      <c r="C4" s="3">
        <v>3225</v>
      </c>
      <c r="D4" s="3">
        <v>3050</v>
      </c>
      <c r="E4" s="3">
        <v>3250</v>
      </c>
      <c r="F4" s="2">
        <v>3000</v>
      </c>
      <c r="G4" s="2">
        <v>3150</v>
      </c>
      <c r="H4" s="2">
        <v>3550</v>
      </c>
      <c r="I4" s="2">
        <v>3645</v>
      </c>
    </row>
    <row r="5" spans="1:9" x14ac:dyDescent="0.25">
      <c r="A5" s="9">
        <v>3</v>
      </c>
      <c r="B5" s="2" t="s">
        <v>81</v>
      </c>
      <c r="C5" s="3">
        <v>3225</v>
      </c>
      <c r="D5" s="3">
        <v>3050</v>
      </c>
      <c r="E5" s="3">
        <v>3250</v>
      </c>
      <c r="F5" s="2">
        <v>3000</v>
      </c>
      <c r="G5" s="2">
        <v>3150</v>
      </c>
      <c r="H5" s="2">
        <v>3550</v>
      </c>
      <c r="I5" s="2">
        <v>3645</v>
      </c>
    </row>
    <row r="6" spans="1:9" x14ac:dyDescent="0.25">
      <c r="A6" s="9">
        <v>4</v>
      </c>
      <c r="B6" s="2" t="s">
        <v>82</v>
      </c>
      <c r="C6" s="3">
        <v>3400</v>
      </c>
      <c r="D6" s="3">
        <v>4422</v>
      </c>
      <c r="E6" s="3">
        <v>3250</v>
      </c>
      <c r="F6" s="2">
        <v>3000</v>
      </c>
      <c r="G6" s="2">
        <v>3462</v>
      </c>
      <c r="H6" s="2">
        <v>3550</v>
      </c>
      <c r="I6" s="2">
        <v>3645</v>
      </c>
    </row>
    <row r="7" spans="1:9" x14ac:dyDescent="0.25">
      <c r="A7" s="9">
        <v>5</v>
      </c>
      <c r="B7" s="2" t="s">
        <v>83</v>
      </c>
      <c r="C7" s="3">
        <v>5075</v>
      </c>
      <c r="D7" s="3">
        <v>4775</v>
      </c>
      <c r="E7" s="3" t="s">
        <v>51</v>
      </c>
      <c r="F7" s="2" t="s">
        <v>51</v>
      </c>
      <c r="G7" s="2">
        <v>4750</v>
      </c>
      <c r="H7" s="2">
        <v>5325</v>
      </c>
      <c r="I7" s="2" t="s">
        <v>51</v>
      </c>
    </row>
    <row r="8" spans="1:9" x14ac:dyDescent="0.25">
      <c r="A8" s="9">
        <v>6</v>
      </c>
      <c r="B8" s="2" t="s">
        <v>86</v>
      </c>
      <c r="C8" s="3" t="s">
        <v>51</v>
      </c>
      <c r="D8" s="3" t="s">
        <v>51</v>
      </c>
      <c r="E8" s="3">
        <v>3500</v>
      </c>
      <c r="F8" s="2" t="s">
        <v>51</v>
      </c>
      <c r="G8" s="2" t="s">
        <v>51</v>
      </c>
      <c r="H8" s="2">
        <v>3700</v>
      </c>
      <c r="I8" s="2" t="s">
        <v>51</v>
      </c>
    </row>
    <row r="9" spans="1:9" x14ac:dyDescent="0.25">
      <c r="A9" s="9">
        <v>7</v>
      </c>
      <c r="B9" s="2" t="s">
        <v>87</v>
      </c>
      <c r="C9" s="3">
        <v>3800</v>
      </c>
      <c r="D9" s="3">
        <v>3050</v>
      </c>
      <c r="E9" s="3">
        <v>3450</v>
      </c>
      <c r="F9" s="2">
        <v>3350</v>
      </c>
      <c r="G9" s="2">
        <v>3525</v>
      </c>
      <c r="H9" s="2">
        <v>3625</v>
      </c>
      <c r="I9" s="2" t="s">
        <v>51</v>
      </c>
    </row>
    <row r="10" spans="1:9" x14ac:dyDescent="0.25">
      <c r="A10" s="9">
        <v>8</v>
      </c>
      <c r="B10" s="2" t="s">
        <v>79</v>
      </c>
      <c r="C10" s="3">
        <v>3600</v>
      </c>
      <c r="D10" s="3">
        <v>3050</v>
      </c>
      <c r="E10" s="3" t="s">
        <v>51</v>
      </c>
      <c r="F10" s="2" t="s">
        <v>51</v>
      </c>
      <c r="G10" s="2">
        <v>3350</v>
      </c>
      <c r="H10" s="2" t="s">
        <v>51</v>
      </c>
      <c r="I10" s="2" t="s">
        <v>51</v>
      </c>
    </row>
    <row r="11" spans="1:9" x14ac:dyDescent="0.25">
      <c r="A11" s="9">
        <v>9</v>
      </c>
      <c r="B11" s="2" t="s">
        <v>108</v>
      </c>
      <c r="C11" s="3">
        <v>3325</v>
      </c>
      <c r="D11" s="3">
        <v>2850</v>
      </c>
      <c r="E11" s="3" t="s">
        <v>51</v>
      </c>
      <c r="F11" s="2">
        <v>2075</v>
      </c>
      <c r="G11" s="2">
        <v>3012</v>
      </c>
      <c r="H11" s="2">
        <v>1700</v>
      </c>
      <c r="I11" s="2">
        <v>2645</v>
      </c>
    </row>
    <row r="12" spans="1:9" x14ac:dyDescent="0.25">
      <c r="G12" s="11"/>
      <c r="H12" s="11"/>
      <c r="I12" s="11"/>
    </row>
    <row r="13" spans="1:9" ht="15.75" x14ac:dyDescent="0.25">
      <c r="A13" s="21" t="s">
        <v>147</v>
      </c>
      <c r="B13" s="21"/>
      <c r="C13" s="21"/>
      <c r="D13" s="21"/>
      <c r="E13" s="21"/>
      <c r="F13" s="21"/>
      <c r="G13" s="21"/>
      <c r="H13" s="21"/>
      <c r="I13" s="21"/>
    </row>
    <row r="14" spans="1:9" ht="30" x14ac:dyDescent="0.25">
      <c r="A14" s="8" t="s">
        <v>0</v>
      </c>
      <c r="B14" s="5" t="s">
        <v>2</v>
      </c>
      <c r="C14" s="5" t="s">
        <v>99</v>
      </c>
      <c r="D14" s="5" t="s">
        <v>100</v>
      </c>
      <c r="E14" s="5" t="s">
        <v>101</v>
      </c>
      <c r="F14" s="5" t="s">
        <v>113</v>
      </c>
      <c r="G14" s="5" t="s">
        <v>117</v>
      </c>
      <c r="H14" s="5" t="s">
        <v>115</v>
      </c>
      <c r="I14" s="5" t="s">
        <v>114</v>
      </c>
    </row>
    <row r="15" spans="1:9" x14ac:dyDescent="0.25">
      <c r="A15" s="9">
        <v>1</v>
      </c>
      <c r="B15" s="2" t="s">
        <v>107</v>
      </c>
      <c r="C15" s="3">
        <v>275</v>
      </c>
      <c r="D15" s="2" t="s">
        <v>51</v>
      </c>
      <c r="E15" s="3">
        <v>300</v>
      </c>
      <c r="F15" s="3">
        <v>550</v>
      </c>
      <c r="G15" s="2">
        <v>550</v>
      </c>
      <c r="H15" s="2">
        <v>1000</v>
      </c>
      <c r="I15" s="2">
        <v>300</v>
      </c>
    </row>
    <row r="16" spans="1:9" x14ac:dyDescent="0.25">
      <c r="A16" s="9">
        <v>2</v>
      </c>
      <c r="B16" s="2" t="s">
        <v>80</v>
      </c>
      <c r="C16" s="3">
        <v>275</v>
      </c>
      <c r="D16" s="2">
        <v>350</v>
      </c>
      <c r="E16" s="3">
        <v>300</v>
      </c>
      <c r="F16" s="2">
        <v>550</v>
      </c>
      <c r="G16" s="2">
        <v>550</v>
      </c>
      <c r="H16" s="2">
        <v>1000</v>
      </c>
      <c r="I16" s="2">
        <v>300</v>
      </c>
    </row>
    <row r="17" spans="1:9" x14ac:dyDescent="0.25">
      <c r="A17" s="9">
        <v>3</v>
      </c>
      <c r="B17" s="2" t="s">
        <v>81</v>
      </c>
      <c r="C17" s="3">
        <v>275</v>
      </c>
      <c r="D17" s="2">
        <v>350</v>
      </c>
      <c r="E17" s="3">
        <v>300</v>
      </c>
      <c r="F17" s="2">
        <v>550</v>
      </c>
      <c r="G17" s="2">
        <v>550</v>
      </c>
      <c r="H17" s="2">
        <v>1000</v>
      </c>
      <c r="I17" s="2">
        <v>300</v>
      </c>
    </row>
    <row r="18" spans="1:9" x14ac:dyDescent="0.25">
      <c r="A18" s="9">
        <v>4</v>
      </c>
      <c r="B18" s="2" t="s">
        <v>82</v>
      </c>
      <c r="C18" s="3">
        <v>275</v>
      </c>
      <c r="D18" s="2">
        <v>350</v>
      </c>
      <c r="E18" s="3">
        <v>300</v>
      </c>
      <c r="F18" s="2">
        <v>550</v>
      </c>
      <c r="G18" s="2">
        <v>550</v>
      </c>
      <c r="H18" s="2">
        <v>1000</v>
      </c>
      <c r="I18" s="2">
        <v>300</v>
      </c>
    </row>
    <row r="19" spans="1:9" x14ac:dyDescent="0.25">
      <c r="A19" s="9">
        <v>5</v>
      </c>
      <c r="B19" s="2" t="s">
        <v>83</v>
      </c>
      <c r="C19" s="3">
        <v>275</v>
      </c>
      <c r="D19" s="2">
        <v>350</v>
      </c>
      <c r="E19" s="3" t="s">
        <v>51</v>
      </c>
      <c r="F19" s="2" t="s">
        <v>51</v>
      </c>
      <c r="G19" s="2">
        <v>550</v>
      </c>
      <c r="H19" s="2">
        <v>1000</v>
      </c>
      <c r="I19" s="2" t="s">
        <v>51</v>
      </c>
    </row>
    <row r="20" spans="1:9" x14ac:dyDescent="0.25">
      <c r="A20" s="9">
        <v>6</v>
      </c>
      <c r="B20" s="2" t="s">
        <v>86</v>
      </c>
      <c r="C20" s="3">
        <v>275</v>
      </c>
      <c r="D20" s="2">
        <v>350</v>
      </c>
      <c r="E20" s="3">
        <v>300</v>
      </c>
      <c r="F20" s="2" t="s">
        <v>51</v>
      </c>
      <c r="G20" s="2" t="s">
        <v>51</v>
      </c>
      <c r="H20" s="2">
        <v>1000</v>
      </c>
      <c r="I20" s="2" t="s">
        <v>51</v>
      </c>
    </row>
    <row r="21" spans="1:9" x14ac:dyDescent="0.25">
      <c r="A21" s="9">
        <v>7</v>
      </c>
      <c r="B21" s="2" t="s">
        <v>87</v>
      </c>
      <c r="C21" s="3">
        <v>275</v>
      </c>
      <c r="D21" s="2">
        <v>350</v>
      </c>
      <c r="E21" s="3">
        <v>300</v>
      </c>
      <c r="F21" s="2">
        <v>550</v>
      </c>
      <c r="G21" s="2">
        <v>550</v>
      </c>
      <c r="H21" s="2">
        <v>1000</v>
      </c>
      <c r="I21" s="2" t="s">
        <v>51</v>
      </c>
    </row>
    <row r="22" spans="1:9" x14ac:dyDescent="0.25">
      <c r="A22" s="9">
        <v>8</v>
      </c>
      <c r="B22" s="2" t="s">
        <v>79</v>
      </c>
      <c r="C22" s="3">
        <v>275</v>
      </c>
      <c r="D22" s="2">
        <v>350</v>
      </c>
      <c r="E22" s="3" t="s">
        <v>51</v>
      </c>
      <c r="F22" s="2" t="s">
        <v>51</v>
      </c>
      <c r="G22" s="2">
        <v>550</v>
      </c>
      <c r="H22" s="2" t="s">
        <v>51</v>
      </c>
      <c r="I22" s="2" t="s">
        <v>51</v>
      </c>
    </row>
    <row r="23" spans="1:9" x14ac:dyDescent="0.25">
      <c r="A23" s="9">
        <v>9</v>
      </c>
      <c r="B23" s="2" t="s">
        <v>108</v>
      </c>
      <c r="C23" s="3">
        <v>275</v>
      </c>
      <c r="D23" s="2">
        <v>350</v>
      </c>
      <c r="E23" s="3" t="s">
        <v>51</v>
      </c>
      <c r="F23" s="2">
        <v>550</v>
      </c>
      <c r="G23" s="2">
        <v>550</v>
      </c>
      <c r="H23" s="2">
        <v>1000</v>
      </c>
      <c r="I23" s="2">
        <v>300</v>
      </c>
    </row>
    <row r="24" spans="1:9" x14ac:dyDescent="0.25">
      <c r="E24" s="4"/>
      <c r="F24" s="4"/>
      <c r="G24" s="11"/>
      <c r="H24" s="11"/>
      <c r="I24" s="11"/>
    </row>
    <row r="25" spans="1:9" ht="18.75" x14ac:dyDescent="0.3">
      <c r="A25" s="20" t="s">
        <v>148</v>
      </c>
      <c r="B25" s="20"/>
      <c r="C25" s="20"/>
      <c r="D25" s="20"/>
      <c r="E25" s="20"/>
      <c r="F25" s="20"/>
      <c r="G25" s="20"/>
      <c r="H25" s="20"/>
      <c r="I25" s="20"/>
    </row>
    <row r="26" spans="1:9" ht="30" x14ac:dyDescent="0.25">
      <c r="A26" s="8" t="s">
        <v>0</v>
      </c>
      <c r="B26" s="5" t="s">
        <v>2</v>
      </c>
      <c r="C26" s="5" t="s">
        <v>99</v>
      </c>
      <c r="D26" s="5" t="s">
        <v>100</v>
      </c>
      <c r="E26" s="5" t="s">
        <v>101</v>
      </c>
      <c r="F26" s="5" t="s">
        <v>113</v>
      </c>
      <c r="G26" s="5" t="s">
        <v>118</v>
      </c>
      <c r="H26" s="5" t="s">
        <v>116</v>
      </c>
      <c r="I26" s="5" t="s">
        <v>114</v>
      </c>
    </row>
    <row r="27" spans="1:9" x14ac:dyDescent="0.25">
      <c r="A27" s="9">
        <v>1</v>
      </c>
      <c r="B27" s="2" t="s">
        <v>107</v>
      </c>
      <c r="C27" s="3">
        <f>+C15+C3</f>
        <v>3150</v>
      </c>
      <c r="D27" s="2" t="s">
        <v>51</v>
      </c>
      <c r="E27" s="3">
        <f t="shared" ref="E27:I30" si="0">+E15+E3</f>
        <v>2750</v>
      </c>
      <c r="F27" s="3">
        <f t="shared" si="0"/>
        <v>2600</v>
      </c>
      <c r="G27" s="3">
        <f t="shared" si="0"/>
        <v>3625</v>
      </c>
      <c r="H27" s="3">
        <f t="shared" si="0"/>
        <v>3700</v>
      </c>
      <c r="I27" s="3">
        <f t="shared" si="0"/>
        <v>2945</v>
      </c>
    </row>
    <row r="28" spans="1:9" x14ac:dyDescent="0.25">
      <c r="A28" s="9">
        <v>2</v>
      </c>
      <c r="B28" s="2" t="s">
        <v>80</v>
      </c>
      <c r="C28" s="3">
        <f>+C16+C4</f>
        <v>3500</v>
      </c>
      <c r="D28" s="2">
        <f t="shared" ref="D28:D35" si="1">+D16+D4</f>
        <v>3400</v>
      </c>
      <c r="E28" s="3">
        <f t="shared" si="0"/>
        <v>3550</v>
      </c>
      <c r="F28" s="3">
        <f t="shared" si="0"/>
        <v>3550</v>
      </c>
      <c r="G28" s="3">
        <f t="shared" si="0"/>
        <v>3700</v>
      </c>
      <c r="H28" s="3">
        <f t="shared" si="0"/>
        <v>4550</v>
      </c>
      <c r="I28" s="3">
        <f t="shared" si="0"/>
        <v>3945</v>
      </c>
    </row>
    <row r="29" spans="1:9" x14ac:dyDescent="0.25">
      <c r="A29" s="9">
        <v>3</v>
      </c>
      <c r="B29" s="2" t="s">
        <v>81</v>
      </c>
      <c r="C29" s="3">
        <f>+C17+C5</f>
        <v>3500</v>
      </c>
      <c r="D29" s="2">
        <f t="shared" si="1"/>
        <v>3400</v>
      </c>
      <c r="E29" s="3">
        <f t="shared" si="0"/>
        <v>3550</v>
      </c>
      <c r="F29" s="3">
        <f t="shared" si="0"/>
        <v>3550</v>
      </c>
      <c r="G29" s="3">
        <f t="shared" si="0"/>
        <v>3700</v>
      </c>
      <c r="H29" s="3">
        <f t="shared" si="0"/>
        <v>4550</v>
      </c>
      <c r="I29" s="3">
        <f t="shared" si="0"/>
        <v>3945</v>
      </c>
    </row>
    <row r="30" spans="1:9" x14ac:dyDescent="0.25">
      <c r="A30" s="9">
        <v>4</v>
      </c>
      <c r="B30" s="2" t="s">
        <v>82</v>
      </c>
      <c r="C30" s="3">
        <f>+C18+C6</f>
        <v>3675</v>
      </c>
      <c r="D30" s="2">
        <f t="shared" si="1"/>
        <v>4772</v>
      </c>
      <c r="E30" s="3">
        <f t="shared" si="0"/>
        <v>3550</v>
      </c>
      <c r="F30" s="3">
        <f t="shared" si="0"/>
        <v>3550</v>
      </c>
      <c r="G30" s="3">
        <f t="shared" si="0"/>
        <v>4012</v>
      </c>
      <c r="H30" s="3">
        <f t="shared" si="0"/>
        <v>4550</v>
      </c>
      <c r="I30" s="3">
        <f t="shared" si="0"/>
        <v>3945</v>
      </c>
    </row>
    <row r="31" spans="1:9" x14ac:dyDescent="0.25">
      <c r="A31" s="9">
        <v>5</v>
      </c>
      <c r="B31" s="2" t="s">
        <v>83</v>
      </c>
      <c r="C31" s="3">
        <f>+C19+C7</f>
        <v>5350</v>
      </c>
      <c r="D31" s="2">
        <f t="shared" si="1"/>
        <v>5125</v>
      </c>
      <c r="E31" s="3" t="s">
        <v>51</v>
      </c>
      <c r="F31" s="3" t="s">
        <v>51</v>
      </c>
      <c r="G31" s="3">
        <f>+G19+G7</f>
        <v>5300</v>
      </c>
      <c r="H31" s="3">
        <f>+H19+H7</f>
        <v>6325</v>
      </c>
      <c r="I31" s="3" t="s">
        <v>51</v>
      </c>
    </row>
    <row r="32" spans="1:9" x14ac:dyDescent="0.25">
      <c r="A32" s="9">
        <v>6</v>
      </c>
      <c r="B32" s="2" t="s">
        <v>86</v>
      </c>
      <c r="C32" s="3" t="s">
        <v>51</v>
      </c>
      <c r="D32" s="2" t="s">
        <v>51</v>
      </c>
      <c r="E32" s="3">
        <f>+E20+E8</f>
        <v>3800</v>
      </c>
      <c r="F32" s="3" t="s">
        <v>51</v>
      </c>
      <c r="G32" s="3" t="s">
        <v>51</v>
      </c>
      <c r="H32" s="3">
        <f>+H20+H8</f>
        <v>4700</v>
      </c>
      <c r="I32" s="3" t="s">
        <v>51</v>
      </c>
    </row>
    <row r="33" spans="1:9" x14ac:dyDescent="0.25">
      <c r="A33" s="9">
        <v>7</v>
      </c>
      <c r="B33" s="2" t="s">
        <v>87</v>
      </c>
      <c r="C33" s="3">
        <f>+C21+C9</f>
        <v>4075</v>
      </c>
      <c r="D33" s="2">
        <f t="shared" si="1"/>
        <v>3400</v>
      </c>
      <c r="E33" s="3">
        <f>+E21+E9</f>
        <v>3750</v>
      </c>
      <c r="F33" s="3">
        <f>+F21+F9</f>
        <v>3900</v>
      </c>
      <c r="G33" s="3">
        <f>+G21+G9</f>
        <v>4075</v>
      </c>
      <c r="H33" s="3">
        <f>+H21+H9</f>
        <v>4625</v>
      </c>
      <c r="I33" s="3" t="s">
        <v>51</v>
      </c>
    </row>
    <row r="34" spans="1:9" x14ac:dyDescent="0.25">
      <c r="A34" s="9">
        <v>8</v>
      </c>
      <c r="B34" s="2" t="s">
        <v>79</v>
      </c>
      <c r="C34" s="3">
        <f>+C22+C10</f>
        <v>3875</v>
      </c>
      <c r="D34" s="2">
        <f t="shared" si="1"/>
        <v>3400</v>
      </c>
      <c r="E34" s="3" t="s">
        <v>51</v>
      </c>
      <c r="F34" s="3" t="s">
        <v>51</v>
      </c>
      <c r="G34" s="3">
        <f>+G22+G10</f>
        <v>3900</v>
      </c>
      <c r="H34" s="3" t="s">
        <v>51</v>
      </c>
      <c r="I34" s="3" t="s">
        <v>51</v>
      </c>
    </row>
    <row r="35" spans="1:9" x14ac:dyDescent="0.25">
      <c r="A35" s="9">
        <v>9</v>
      </c>
      <c r="B35" s="2" t="s">
        <v>108</v>
      </c>
      <c r="C35" s="3">
        <f>+C23+C11</f>
        <v>3600</v>
      </c>
      <c r="D35" s="2">
        <f t="shared" si="1"/>
        <v>3200</v>
      </c>
      <c r="E35" s="3" t="s">
        <v>51</v>
      </c>
      <c r="F35" s="3">
        <f>+F23+F11</f>
        <v>2625</v>
      </c>
      <c r="G35" s="3">
        <f>+G23+G11</f>
        <v>3562</v>
      </c>
      <c r="H35" s="3">
        <f>+H23+H11</f>
        <v>2700</v>
      </c>
      <c r="I35" s="3">
        <f>+I23+I11</f>
        <v>2945</v>
      </c>
    </row>
  </sheetData>
  <mergeCells count="3">
    <mergeCell ref="A1:I1"/>
    <mergeCell ref="A13:I13"/>
    <mergeCell ref="A25:I25"/>
  </mergeCells>
  <pageMargins left="0.35" right="0.36" top="0.4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5"/>
  <sheetViews>
    <sheetView topLeftCell="A19" workbookViewId="0">
      <selection activeCell="E26" sqref="E26:E35"/>
    </sheetView>
  </sheetViews>
  <sheetFormatPr defaultRowHeight="15" x14ac:dyDescent="0.25"/>
  <cols>
    <col min="1" max="1" width="8.28515625" bestFit="1" customWidth="1"/>
    <col min="2" max="2" width="19.85546875" bestFit="1" customWidth="1"/>
    <col min="3" max="3" width="14.140625" hidden="1" customWidth="1"/>
    <col min="9" max="9" width="10.7109375" customWidth="1"/>
    <col min="10" max="10" width="12.5703125" customWidth="1"/>
  </cols>
  <sheetData>
    <row r="1" spans="1:13" ht="18.75" x14ac:dyDescent="0.3">
      <c r="A1" s="20" t="s">
        <v>150</v>
      </c>
      <c r="B1" s="20"/>
      <c r="C1" s="20"/>
      <c r="D1" s="20"/>
      <c r="E1" s="20"/>
      <c r="F1" s="20"/>
      <c r="G1" s="20"/>
      <c r="H1" s="20"/>
      <c r="I1" s="20"/>
      <c r="J1" s="20"/>
    </row>
    <row r="2" spans="1:13" ht="75" x14ac:dyDescent="0.25">
      <c r="A2" s="8" t="s">
        <v>0</v>
      </c>
      <c r="B2" s="5" t="s">
        <v>2</v>
      </c>
      <c r="C2" s="5" t="s">
        <v>149</v>
      </c>
      <c r="D2" s="5" t="s">
        <v>94</v>
      </c>
      <c r="E2" s="5" t="s">
        <v>95</v>
      </c>
      <c r="F2" s="5" t="s">
        <v>96</v>
      </c>
      <c r="G2" s="5" t="s">
        <v>119</v>
      </c>
      <c r="H2" s="5" t="s">
        <v>120</v>
      </c>
      <c r="I2" s="5" t="s">
        <v>121</v>
      </c>
      <c r="J2" s="5" t="s">
        <v>122</v>
      </c>
    </row>
    <row r="3" spans="1:13" x14ac:dyDescent="0.25">
      <c r="A3" s="9">
        <v>1</v>
      </c>
      <c r="B3" s="2" t="s">
        <v>107</v>
      </c>
      <c r="C3" s="2"/>
      <c r="D3" s="3">
        <v>2875</v>
      </c>
      <c r="E3" s="3" t="s">
        <v>51</v>
      </c>
      <c r="F3" s="3">
        <v>2200</v>
      </c>
      <c r="G3" s="3">
        <v>1800</v>
      </c>
      <c r="H3" s="2">
        <v>3175</v>
      </c>
      <c r="I3" s="2">
        <v>2400</v>
      </c>
      <c r="J3" s="2">
        <v>2435</v>
      </c>
    </row>
    <row r="4" spans="1:13" x14ac:dyDescent="0.25">
      <c r="A4" s="9">
        <v>2</v>
      </c>
      <c r="B4" s="2" t="s">
        <v>80</v>
      </c>
      <c r="C4" s="2"/>
      <c r="D4" s="3">
        <v>2825</v>
      </c>
      <c r="E4" s="3">
        <v>2900</v>
      </c>
      <c r="F4" s="3">
        <v>2700</v>
      </c>
      <c r="G4" s="2">
        <v>2300</v>
      </c>
      <c r="H4" s="2">
        <f>4200-550</f>
        <v>3650</v>
      </c>
      <c r="I4" s="2">
        <v>3550</v>
      </c>
      <c r="J4" s="2">
        <v>3650</v>
      </c>
    </row>
    <row r="5" spans="1:13" x14ac:dyDescent="0.25">
      <c r="A5" s="9">
        <v>3</v>
      </c>
      <c r="B5" s="2" t="s">
        <v>81</v>
      </c>
      <c r="C5" s="2"/>
      <c r="D5" s="3">
        <v>2825</v>
      </c>
      <c r="E5" s="3">
        <v>2900</v>
      </c>
      <c r="F5" s="3">
        <v>2700</v>
      </c>
      <c r="G5" s="2">
        <v>2300</v>
      </c>
      <c r="H5" s="2">
        <f>4200-550</f>
        <v>3650</v>
      </c>
      <c r="I5" s="2">
        <v>3550</v>
      </c>
      <c r="J5" s="2">
        <v>3650</v>
      </c>
      <c r="M5" s="11"/>
    </row>
    <row r="6" spans="1:13" x14ac:dyDescent="0.25">
      <c r="A6" s="9">
        <v>4</v>
      </c>
      <c r="B6" s="2" t="s">
        <v>82</v>
      </c>
      <c r="C6" s="2"/>
      <c r="D6" s="3">
        <v>2825</v>
      </c>
      <c r="E6" s="3">
        <v>3200</v>
      </c>
      <c r="F6" s="3">
        <v>2700</v>
      </c>
      <c r="G6" s="2">
        <v>2300</v>
      </c>
      <c r="H6" s="2">
        <v>3650</v>
      </c>
      <c r="I6" s="2">
        <v>3550</v>
      </c>
      <c r="J6" s="2">
        <v>3645</v>
      </c>
    </row>
    <row r="7" spans="1:13" x14ac:dyDescent="0.25">
      <c r="A7" s="9">
        <v>5</v>
      </c>
      <c r="B7" s="2" t="s">
        <v>83</v>
      </c>
      <c r="C7" s="2"/>
      <c r="D7" s="3" t="s">
        <v>51</v>
      </c>
      <c r="E7" s="3">
        <v>4300</v>
      </c>
      <c r="F7" s="3" t="s">
        <v>51</v>
      </c>
      <c r="G7" s="2" t="s">
        <v>51</v>
      </c>
      <c r="H7" s="2">
        <v>4850</v>
      </c>
      <c r="I7" s="2">
        <f>6325-500</f>
        <v>5825</v>
      </c>
      <c r="J7" s="2" t="s">
        <v>51</v>
      </c>
    </row>
    <row r="8" spans="1:13" x14ac:dyDescent="0.25">
      <c r="A8" s="9">
        <v>6</v>
      </c>
      <c r="B8" s="2" t="s">
        <v>87</v>
      </c>
      <c r="C8" s="2"/>
      <c r="D8" s="3">
        <v>3325</v>
      </c>
      <c r="E8" s="3">
        <v>2950</v>
      </c>
      <c r="F8" s="3">
        <v>3450</v>
      </c>
      <c r="G8" s="2" t="s">
        <v>51</v>
      </c>
      <c r="H8" s="2" t="s">
        <v>51</v>
      </c>
      <c r="I8" s="2" t="s">
        <v>51</v>
      </c>
      <c r="J8" s="2" t="s">
        <v>51</v>
      </c>
    </row>
    <row r="9" spans="1:13" x14ac:dyDescent="0.25">
      <c r="A9" s="9">
        <v>7</v>
      </c>
      <c r="B9" s="2" t="s">
        <v>79</v>
      </c>
      <c r="C9" s="2"/>
      <c r="D9" s="3">
        <f>3700-275</f>
        <v>3425</v>
      </c>
      <c r="E9" s="3">
        <v>3000</v>
      </c>
      <c r="F9" s="3" t="s">
        <v>51</v>
      </c>
      <c r="G9" s="2" t="s">
        <v>51</v>
      </c>
      <c r="H9" s="2">
        <f>4200-550</f>
        <v>3650</v>
      </c>
      <c r="I9" s="2" t="s">
        <v>51</v>
      </c>
      <c r="J9" s="2" t="s">
        <v>51</v>
      </c>
    </row>
    <row r="10" spans="1:13" x14ac:dyDescent="0.25">
      <c r="A10" s="9"/>
      <c r="B10" s="2" t="s">
        <v>86</v>
      </c>
      <c r="C10" s="2"/>
      <c r="D10" s="3" t="s">
        <v>51</v>
      </c>
      <c r="E10" s="3" t="s">
        <v>51</v>
      </c>
      <c r="F10" s="3" t="s">
        <v>51</v>
      </c>
      <c r="G10" s="2" t="s">
        <v>51</v>
      </c>
      <c r="H10" s="2" t="s">
        <v>51</v>
      </c>
      <c r="I10" s="2">
        <v>4200</v>
      </c>
      <c r="J10" s="2" t="s">
        <v>51</v>
      </c>
    </row>
    <row r="11" spans="1:13" x14ac:dyDescent="0.25">
      <c r="A11" s="9">
        <v>8</v>
      </c>
      <c r="B11" s="2" t="s">
        <v>108</v>
      </c>
      <c r="C11" s="2"/>
      <c r="D11" s="3">
        <f>3500-275</f>
        <v>3225</v>
      </c>
      <c r="E11" s="3">
        <f>3200-350</f>
        <v>2850</v>
      </c>
      <c r="F11" s="3" t="s">
        <v>51</v>
      </c>
      <c r="G11" s="2">
        <v>1800</v>
      </c>
      <c r="H11" s="2">
        <v>2300</v>
      </c>
      <c r="I11" s="2">
        <f>3000-500</f>
        <v>2500</v>
      </c>
      <c r="J11" s="2">
        <f>2650-300</f>
        <v>2350</v>
      </c>
    </row>
    <row r="12" spans="1:13" x14ac:dyDescent="0.25">
      <c r="H12" s="11"/>
      <c r="I12" s="11"/>
      <c r="J12" s="11"/>
    </row>
    <row r="13" spans="1:13" x14ac:dyDescent="0.25">
      <c r="A13" s="25" t="s">
        <v>151</v>
      </c>
      <c r="B13" s="25"/>
      <c r="C13" s="25"/>
      <c r="D13" s="25"/>
      <c r="E13" s="25"/>
      <c r="F13" s="25"/>
      <c r="G13" s="25"/>
      <c r="H13" s="25"/>
      <c r="I13" s="25"/>
      <c r="J13" s="25"/>
    </row>
    <row r="14" spans="1:13" ht="30" x14ac:dyDescent="0.25">
      <c r="A14" s="8" t="s">
        <v>0</v>
      </c>
      <c r="B14" s="5" t="s">
        <v>2</v>
      </c>
      <c r="C14" s="5" t="s">
        <v>44</v>
      </c>
      <c r="D14" s="5" t="s">
        <v>99</v>
      </c>
      <c r="E14" s="5" t="s">
        <v>100</v>
      </c>
      <c r="F14" s="5" t="s">
        <v>101</v>
      </c>
      <c r="G14" s="5" t="s">
        <v>113</v>
      </c>
      <c r="H14" s="5" t="s">
        <v>117</v>
      </c>
      <c r="I14" s="5" t="s">
        <v>115</v>
      </c>
      <c r="J14" s="5" t="s">
        <v>114</v>
      </c>
    </row>
    <row r="15" spans="1:13" x14ac:dyDescent="0.25">
      <c r="A15" s="9">
        <v>1</v>
      </c>
      <c r="B15" s="2" t="s">
        <v>107</v>
      </c>
      <c r="C15" s="2">
        <v>325</v>
      </c>
      <c r="D15" s="3">
        <v>275</v>
      </c>
      <c r="E15" s="2" t="s">
        <v>51</v>
      </c>
      <c r="F15" s="3">
        <v>300</v>
      </c>
      <c r="G15" s="3">
        <v>550</v>
      </c>
      <c r="H15" s="2">
        <v>550</v>
      </c>
      <c r="I15" s="2">
        <v>500</v>
      </c>
      <c r="J15" s="2">
        <v>300</v>
      </c>
    </row>
    <row r="16" spans="1:13" x14ac:dyDescent="0.25">
      <c r="A16" s="9">
        <v>2</v>
      </c>
      <c r="B16" s="2" t="s">
        <v>80</v>
      </c>
      <c r="C16" s="2">
        <v>325</v>
      </c>
      <c r="D16" s="3">
        <v>275</v>
      </c>
      <c r="E16" s="2">
        <v>350</v>
      </c>
      <c r="F16" s="3">
        <v>300</v>
      </c>
      <c r="G16" s="2">
        <v>550</v>
      </c>
      <c r="H16" s="2">
        <v>550</v>
      </c>
      <c r="I16" s="2">
        <v>500</v>
      </c>
      <c r="J16" s="2">
        <v>300</v>
      </c>
    </row>
    <row r="17" spans="1:13" x14ac:dyDescent="0.25">
      <c r="A17" s="9">
        <v>3</v>
      </c>
      <c r="B17" s="2" t="s">
        <v>81</v>
      </c>
      <c r="C17" s="2">
        <v>325</v>
      </c>
      <c r="D17" s="3">
        <v>275</v>
      </c>
      <c r="E17" s="2">
        <v>350</v>
      </c>
      <c r="F17" s="3">
        <v>300</v>
      </c>
      <c r="G17" s="2">
        <v>550</v>
      </c>
      <c r="H17" s="2">
        <v>550</v>
      </c>
      <c r="I17" s="2">
        <v>500</v>
      </c>
      <c r="J17" s="2">
        <v>300</v>
      </c>
    </row>
    <row r="18" spans="1:13" x14ac:dyDescent="0.25">
      <c r="A18" s="9">
        <v>4</v>
      </c>
      <c r="B18" s="2" t="s">
        <v>82</v>
      </c>
      <c r="C18" s="2">
        <v>325</v>
      </c>
      <c r="D18" s="3">
        <v>275</v>
      </c>
      <c r="E18" s="2">
        <v>350</v>
      </c>
      <c r="F18" s="3">
        <v>300</v>
      </c>
      <c r="G18" s="2">
        <v>550</v>
      </c>
      <c r="H18" s="2">
        <v>550</v>
      </c>
      <c r="I18" s="2">
        <v>500</v>
      </c>
      <c r="J18" s="2">
        <v>300</v>
      </c>
    </row>
    <row r="19" spans="1:13" x14ac:dyDescent="0.25">
      <c r="A19" s="9">
        <v>5</v>
      </c>
      <c r="B19" s="2" t="s">
        <v>83</v>
      </c>
      <c r="C19" s="2">
        <v>325</v>
      </c>
      <c r="D19" s="3" t="s">
        <v>51</v>
      </c>
      <c r="E19" s="2">
        <v>350</v>
      </c>
      <c r="F19" s="3" t="s">
        <v>51</v>
      </c>
      <c r="G19" s="2" t="s">
        <v>51</v>
      </c>
      <c r="H19" s="2">
        <v>550</v>
      </c>
      <c r="I19" s="2">
        <v>500</v>
      </c>
      <c r="J19" s="2" t="s">
        <v>51</v>
      </c>
    </row>
    <row r="20" spans="1:13" x14ac:dyDescent="0.25">
      <c r="A20" s="9">
        <v>6</v>
      </c>
      <c r="B20" s="2" t="s">
        <v>87</v>
      </c>
      <c r="C20" s="2">
        <v>325</v>
      </c>
      <c r="D20" s="3">
        <v>275</v>
      </c>
      <c r="E20" s="2">
        <v>350</v>
      </c>
      <c r="F20" s="3">
        <v>300</v>
      </c>
      <c r="G20" s="2" t="s">
        <v>51</v>
      </c>
      <c r="H20" s="2" t="s">
        <v>51</v>
      </c>
      <c r="I20" s="2" t="s">
        <v>51</v>
      </c>
      <c r="J20" s="2" t="s">
        <v>51</v>
      </c>
    </row>
    <row r="21" spans="1:13" x14ac:dyDescent="0.25">
      <c r="A21" s="9">
        <v>7</v>
      </c>
      <c r="B21" s="2" t="s">
        <v>79</v>
      </c>
      <c r="C21" s="2">
        <v>325</v>
      </c>
      <c r="D21" s="3">
        <v>275</v>
      </c>
      <c r="E21" s="2">
        <v>350</v>
      </c>
      <c r="F21" s="3" t="s">
        <v>51</v>
      </c>
      <c r="G21" s="2" t="s">
        <v>51</v>
      </c>
      <c r="H21" s="2">
        <v>550</v>
      </c>
      <c r="I21" s="2">
        <v>500</v>
      </c>
      <c r="J21" s="2" t="s">
        <v>51</v>
      </c>
    </row>
    <row r="22" spans="1:13" x14ac:dyDescent="0.25">
      <c r="A22" s="9"/>
      <c r="B22" s="2" t="s">
        <v>86</v>
      </c>
      <c r="C22" s="2"/>
      <c r="D22" s="3" t="s">
        <v>51</v>
      </c>
      <c r="E22" s="3" t="s">
        <v>51</v>
      </c>
      <c r="F22" s="3" t="s">
        <v>51</v>
      </c>
      <c r="G22" s="2" t="s">
        <v>51</v>
      </c>
      <c r="H22" s="2" t="s">
        <v>51</v>
      </c>
      <c r="I22" s="2">
        <v>500</v>
      </c>
      <c r="J22" s="2" t="s">
        <v>51</v>
      </c>
    </row>
    <row r="23" spans="1:13" x14ac:dyDescent="0.25">
      <c r="A23" s="9">
        <v>8</v>
      </c>
      <c r="B23" s="2" t="s">
        <v>108</v>
      </c>
      <c r="C23" s="2">
        <v>325</v>
      </c>
      <c r="D23" s="3">
        <v>275</v>
      </c>
      <c r="E23" s="2">
        <v>350</v>
      </c>
      <c r="F23" s="3" t="s">
        <v>51</v>
      </c>
      <c r="G23" s="2">
        <v>550</v>
      </c>
      <c r="H23" s="2">
        <v>550</v>
      </c>
      <c r="I23" s="2">
        <v>500</v>
      </c>
      <c r="J23" s="2">
        <v>300</v>
      </c>
    </row>
    <row r="24" spans="1:13" x14ac:dyDescent="0.25">
      <c r="F24" s="4"/>
      <c r="G24" s="4"/>
      <c r="H24" s="11"/>
      <c r="I24" s="11"/>
      <c r="J24" s="11"/>
    </row>
    <row r="25" spans="1:13" ht="18.75" x14ac:dyDescent="0.3">
      <c r="A25" s="20" t="s">
        <v>152</v>
      </c>
      <c r="B25" s="20"/>
      <c r="C25" s="20"/>
      <c r="D25" s="20"/>
      <c r="E25" s="20"/>
      <c r="F25" s="20"/>
      <c r="G25" s="20"/>
      <c r="H25" s="20"/>
      <c r="I25" s="20"/>
      <c r="J25" s="20"/>
    </row>
    <row r="26" spans="1:13" ht="30" x14ac:dyDescent="0.25">
      <c r="A26" s="8" t="s">
        <v>0</v>
      </c>
      <c r="B26" s="5" t="s">
        <v>2</v>
      </c>
      <c r="C26" s="5" t="s">
        <v>44</v>
      </c>
      <c r="D26" s="5" t="s">
        <v>99</v>
      </c>
      <c r="E26" s="5" t="s">
        <v>100</v>
      </c>
      <c r="F26" s="5" t="s">
        <v>101</v>
      </c>
      <c r="G26" s="5" t="s">
        <v>113</v>
      </c>
      <c r="H26" s="5" t="s">
        <v>118</v>
      </c>
      <c r="I26" s="5" t="s">
        <v>116</v>
      </c>
      <c r="J26" s="5" t="s">
        <v>114</v>
      </c>
    </row>
    <row r="27" spans="1:13" x14ac:dyDescent="0.25">
      <c r="A27" s="9">
        <v>1</v>
      </c>
      <c r="B27" s="2" t="s">
        <v>107</v>
      </c>
      <c r="C27" s="3">
        <f t="shared" ref="C27:D30" si="0">+C15+C3</f>
        <v>325</v>
      </c>
      <c r="D27" s="3">
        <f t="shared" si="0"/>
        <v>3150</v>
      </c>
      <c r="E27" s="2" t="s">
        <v>51</v>
      </c>
      <c r="F27" s="3">
        <f t="shared" ref="F27:J30" si="1">+F15+F3</f>
        <v>2500</v>
      </c>
      <c r="G27" s="3">
        <f t="shared" si="1"/>
        <v>2350</v>
      </c>
      <c r="H27" s="3">
        <f t="shared" si="1"/>
        <v>3725</v>
      </c>
      <c r="I27" s="3">
        <f t="shared" si="1"/>
        <v>2900</v>
      </c>
      <c r="J27" s="3">
        <f t="shared" si="1"/>
        <v>2735</v>
      </c>
    </row>
    <row r="28" spans="1:13" x14ac:dyDescent="0.25">
      <c r="A28" s="9">
        <v>2</v>
      </c>
      <c r="B28" s="2" t="s">
        <v>80</v>
      </c>
      <c r="C28" s="3">
        <f t="shared" si="0"/>
        <v>325</v>
      </c>
      <c r="D28" s="3">
        <f t="shared" si="0"/>
        <v>3100</v>
      </c>
      <c r="E28" s="2">
        <f t="shared" ref="E28:E33" si="2">+E16+E4</f>
        <v>3250</v>
      </c>
      <c r="F28" s="3">
        <f t="shared" si="1"/>
        <v>3000</v>
      </c>
      <c r="G28" s="3">
        <f t="shared" si="1"/>
        <v>2850</v>
      </c>
      <c r="H28" s="3">
        <f t="shared" si="1"/>
        <v>4200</v>
      </c>
      <c r="I28" s="3">
        <f t="shared" si="1"/>
        <v>4050</v>
      </c>
      <c r="J28" s="3">
        <f t="shared" si="1"/>
        <v>3950</v>
      </c>
      <c r="M28">
        <f>3175+50</f>
        <v>3225</v>
      </c>
    </row>
    <row r="29" spans="1:13" x14ac:dyDescent="0.25">
      <c r="A29" s="9">
        <v>3</v>
      </c>
      <c r="B29" s="2" t="s">
        <v>81</v>
      </c>
      <c r="C29" s="3">
        <f t="shared" si="0"/>
        <v>325</v>
      </c>
      <c r="D29" s="3">
        <f t="shared" si="0"/>
        <v>3100</v>
      </c>
      <c r="E29" s="2">
        <f t="shared" si="2"/>
        <v>3250</v>
      </c>
      <c r="F29" s="3">
        <f t="shared" si="1"/>
        <v>3000</v>
      </c>
      <c r="G29" s="3">
        <f t="shared" si="1"/>
        <v>2850</v>
      </c>
      <c r="H29" s="3">
        <f t="shared" si="1"/>
        <v>4200</v>
      </c>
      <c r="I29" s="3">
        <f t="shared" si="1"/>
        <v>4050</v>
      </c>
      <c r="J29" s="3">
        <f t="shared" si="1"/>
        <v>3950</v>
      </c>
      <c r="M29">
        <f>4550+500</f>
        <v>5050</v>
      </c>
    </row>
    <row r="30" spans="1:13" x14ac:dyDescent="0.25">
      <c r="A30" s="9">
        <v>4</v>
      </c>
      <c r="B30" s="2" t="s">
        <v>82</v>
      </c>
      <c r="C30" s="3">
        <f t="shared" si="0"/>
        <v>325</v>
      </c>
      <c r="D30" s="3">
        <f t="shared" si="0"/>
        <v>3100</v>
      </c>
      <c r="E30" s="2">
        <f t="shared" si="2"/>
        <v>3550</v>
      </c>
      <c r="F30" s="3">
        <f t="shared" si="1"/>
        <v>3000</v>
      </c>
      <c r="G30" s="3">
        <f t="shared" si="1"/>
        <v>2850</v>
      </c>
      <c r="H30" s="3">
        <f t="shared" si="1"/>
        <v>4200</v>
      </c>
      <c r="I30" s="3">
        <f t="shared" si="1"/>
        <v>4050</v>
      </c>
      <c r="J30" s="3">
        <f t="shared" si="1"/>
        <v>3945</v>
      </c>
    </row>
    <row r="31" spans="1:13" x14ac:dyDescent="0.25">
      <c r="A31" s="9">
        <v>5</v>
      </c>
      <c r="B31" s="2" t="s">
        <v>83</v>
      </c>
      <c r="C31" s="3">
        <f>+C19+C7</f>
        <v>325</v>
      </c>
      <c r="D31" s="3" t="s">
        <v>51</v>
      </c>
      <c r="E31" s="2">
        <f t="shared" si="2"/>
        <v>4650</v>
      </c>
      <c r="F31" s="3" t="s">
        <v>51</v>
      </c>
      <c r="G31" s="3" t="s">
        <v>51</v>
      </c>
      <c r="H31" s="3">
        <f>+H19+H7</f>
        <v>5400</v>
      </c>
      <c r="I31" s="3">
        <f>+I19+I7</f>
        <v>6325</v>
      </c>
      <c r="J31" s="3" t="s">
        <v>51</v>
      </c>
    </row>
    <row r="32" spans="1:13" x14ac:dyDescent="0.25">
      <c r="A32" s="9">
        <v>6</v>
      </c>
      <c r="B32" s="2" t="s">
        <v>87</v>
      </c>
      <c r="C32" s="3">
        <f>+C20+C8</f>
        <v>325</v>
      </c>
      <c r="D32" s="3">
        <f>+D20+D8</f>
        <v>3600</v>
      </c>
      <c r="E32" s="2">
        <f t="shared" si="2"/>
        <v>3300</v>
      </c>
      <c r="F32" s="3">
        <f>+F20+F8</f>
        <v>3750</v>
      </c>
      <c r="G32" s="3" t="s">
        <v>51</v>
      </c>
      <c r="H32" s="3" t="s">
        <v>51</v>
      </c>
      <c r="I32" s="3" t="s">
        <v>51</v>
      </c>
      <c r="J32" s="3" t="s">
        <v>51</v>
      </c>
    </row>
    <row r="33" spans="1:10" x14ac:dyDescent="0.25">
      <c r="A33" s="9">
        <v>7</v>
      </c>
      <c r="B33" s="2" t="s">
        <v>79</v>
      </c>
      <c r="C33" s="3">
        <f>+C21+C9</f>
        <v>325</v>
      </c>
      <c r="D33" s="3">
        <f>+D21+D9</f>
        <v>3700</v>
      </c>
      <c r="E33" s="2">
        <f t="shared" si="2"/>
        <v>3350</v>
      </c>
      <c r="F33" s="3" t="s">
        <v>51</v>
      </c>
      <c r="G33" s="3" t="s">
        <v>51</v>
      </c>
      <c r="H33" s="3">
        <f>+H21+H9</f>
        <v>4200</v>
      </c>
      <c r="I33" s="3" t="s">
        <v>51</v>
      </c>
      <c r="J33" s="3" t="s">
        <v>51</v>
      </c>
    </row>
    <row r="34" spans="1:10" x14ac:dyDescent="0.25">
      <c r="A34" s="9"/>
      <c r="B34" s="2" t="s">
        <v>86</v>
      </c>
      <c r="C34" s="2"/>
      <c r="D34" s="3" t="s">
        <v>51</v>
      </c>
      <c r="E34" s="3" t="s">
        <v>51</v>
      </c>
      <c r="F34" s="3" t="s">
        <v>51</v>
      </c>
      <c r="G34" s="2" t="s">
        <v>51</v>
      </c>
      <c r="H34" s="2" t="s">
        <v>51</v>
      </c>
      <c r="I34" s="3">
        <f>+I22+I10</f>
        <v>4700</v>
      </c>
      <c r="J34" s="2" t="s">
        <v>51</v>
      </c>
    </row>
    <row r="35" spans="1:10" x14ac:dyDescent="0.25">
      <c r="A35" s="9">
        <v>8</v>
      </c>
      <c r="B35" s="2" t="s">
        <v>108</v>
      </c>
      <c r="C35" s="3">
        <f>+C23+C11</f>
        <v>325</v>
      </c>
      <c r="D35" s="3">
        <f>+D23+D11</f>
        <v>3500</v>
      </c>
      <c r="E35" s="2">
        <f t="shared" ref="E35" si="3">+E23+E11</f>
        <v>3200</v>
      </c>
      <c r="F35" s="3" t="s">
        <v>51</v>
      </c>
      <c r="G35" s="3">
        <f>+G23+G11</f>
        <v>2350</v>
      </c>
      <c r="H35" s="3">
        <f>+H23+H11</f>
        <v>2850</v>
      </c>
      <c r="I35" s="3">
        <f>+I23+I11</f>
        <v>3000</v>
      </c>
      <c r="J35" s="3">
        <f>+J23+J11</f>
        <v>2650</v>
      </c>
    </row>
  </sheetData>
  <mergeCells count="3">
    <mergeCell ref="A1:J1"/>
    <mergeCell ref="A13:J13"/>
    <mergeCell ref="A25:J25"/>
  </mergeCells>
  <pageMargins left="0.19685039370078741" right="0.19685039370078741" top="0.15748031496062992" bottom="0.23622047244094491" header="0.31496062992125984" footer="0.23622047244094491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2"/>
  <sheetViews>
    <sheetView workbookViewId="0">
      <selection sqref="A1:XFD1048576"/>
    </sheetView>
  </sheetViews>
  <sheetFormatPr defaultRowHeight="15" x14ac:dyDescent="0.25"/>
  <cols>
    <col min="1" max="1" width="8.28515625" bestFit="1" customWidth="1"/>
    <col min="2" max="2" width="19.85546875" bestFit="1" customWidth="1"/>
    <col min="3" max="3" width="14.140625" hidden="1" customWidth="1"/>
    <col min="9" max="9" width="10.7109375" customWidth="1"/>
    <col min="10" max="10" width="12.5703125" customWidth="1"/>
  </cols>
  <sheetData>
    <row r="1" spans="1:13" ht="18.75" x14ac:dyDescent="0.3">
      <c r="A1" s="20" t="s">
        <v>153</v>
      </c>
      <c r="B1" s="20"/>
      <c r="C1" s="20"/>
      <c r="D1" s="20"/>
      <c r="E1" s="20"/>
      <c r="F1" s="20"/>
      <c r="G1" s="20"/>
      <c r="H1" s="20"/>
      <c r="I1" s="20"/>
      <c r="J1" s="20"/>
    </row>
    <row r="2" spans="1:13" ht="75" x14ac:dyDescent="0.25">
      <c r="A2" s="8" t="s">
        <v>0</v>
      </c>
      <c r="B2" s="5" t="s">
        <v>2</v>
      </c>
      <c r="C2" s="5" t="s">
        <v>149</v>
      </c>
      <c r="D2" s="5" t="s">
        <v>94</v>
      </c>
      <c r="E2" s="5" t="s">
        <v>95</v>
      </c>
      <c r="F2" s="5" t="s">
        <v>96</v>
      </c>
      <c r="G2" s="5" t="s">
        <v>119</v>
      </c>
      <c r="H2" s="5" t="s">
        <v>120</v>
      </c>
      <c r="I2" s="5" t="s">
        <v>121</v>
      </c>
      <c r="J2" s="5" t="s">
        <v>122</v>
      </c>
    </row>
    <row r="3" spans="1:13" x14ac:dyDescent="0.25">
      <c r="A3" s="9">
        <v>1</v>
      </c>
      <c r="B3" s="2" t="s">
        <v>107</v>
      </c>
      <c r="C3" s="2"/>
      <c r="D3" s="3" t="s">
        <v>51</v>
      </c>
      <c r="E3" s="3" t="s">
        <v>51</v>
      </c>
      <c r="F3" s="3" t="s">
        <v>51</v>
      </c>
      <c r="G3" s="3">
        <f>3400-550</f>
        <v>2850</v>
      </c>
      <c r="H3" s="2">
        <f>4675-550</f>
        <v>4125</v>
      </c>
      <c r="I3" s="2" t="s">
        <v>51</v>
      </c>
      <c r="J3" s="2">
        <f>3600-300</f>
        <v>3300</v>
      </c>
    </row>
    <row r="4" spans="1:13" x14ac:dyDescent="0.25">
      <c r="A4" s="9">
        <v>2</v>
      </c>
      <c r="B4" s="2" t="s">
        <v>80</v>
      </c>
      <c r="C4" s="2"/>
      <c r="D4" s="3">
        <f>4150-275</f>
        <v>3875</v>
      </c>
      <c r="E4" s="3">
        <v>3100</v>
      </c>
      <c r="F4" s="3" t="s">
        <v>51</v>
      </c>
      <c r="G4" s="2">
        <f>4375-550</f>
        <v>3825</v>
      </c>
      <c r="H4" s="2">
        <f>5150-550</f>
        <v>4600</v>
      </c>
      <c r="I4" s="2" t="s">
        <v>51</v>
      </c>
      <c r="J4" s="2">
        <f>4800-300</f>
        <v>4500</v>
      </c>
    </row>
    <row r="5" spans="1:13" x14ac:dyDescent="0.25">
      <c r="A5" s="9">
        <v>3</v>
      </c>
      <c r="B5" s="2" t="s">
        <v>81</v>
      </c>
      <c r="C5" s="2"/>
      <c r="D5" s="3">
        <f>4150-275</f>
        <v>3875</v>
      </c>
      <c r="E5" s="3">
        <v>3100</v>
      </c>
      <c r="F5" s="3" t="s">
        <v>51</v>
      </c>
      <c r="G5" s="2">
        <f>4375-550</f>
        <v>3825</v>
      </c>
      <c r="H5" s="2">
        <f>5150-550</f>
        <v>4600</v>
      </c>
      <c r="I5" s="2" t="s">
        <v>51</v>
      </c>
      <c r="J5" s="2" t="s">
        <v>51</v>
      </c>
      <c r="L5" s="11"/>
      <c r="M5" s="11"/>
    </row>
    <row r="6" spans="1:13" x14ac:dyDescent="0.25">
      <c r="A6" s="9">
        <v>4</v>
      </c>
      <c r="B6" s="2" t="s">
        <v>82</v>
      </c>
      <c r="C6" s="2"/>
      <c r="D6" s="3">
        <f>4150-275</f>
        <v>3875</v>
      </c>
      <c r="E6" s="3">
        <v>3200</v>
      </c>
      <c r="F6" s="3" t="s">
        <v>51</v>
      </c>
      <c r="G6" s="2">
        <f>4375-550</f>
        <v>3825</v>
      </c>
      <c r="H6" s="2">
        <f>5150-550</f>
        <v>4600</v>
      </c>
      <c r="I6" s="2" t="s">
        <v>51</v>
      </c>
      <c r="J6" s="2">
        <f>4800-300</f>
        <v>4500</v>
      </c>
    </row>
    <row r="7" spans="1:13" x14ac:dyDescent="0.25">
      <c r="A7" s="9">
        <v>5</v>
      </c>
      <c r="B7" s="2" t="s">
        <v>83</v>
      </c>
      <c r="C7" s="2"/>
      <c r="D7" s="3">
        <f>5900-275</f>
        <v>5625</v>
      </c>
      <c r="E7" s="3">
        <v>4400</v>
      </c>
      <c r="F7" s="3" t="s">
        <v>51</v>
      </c>
      <c r="G7" s="2" t="s">
        <v>51</v>
      </c>
      <c r="H7" s="2">
        <f>5450-550</f>
        <v>4900</v>
      </c>
      <c r="I7" s="2" t="s">
        <v>51</v>
      </c>
      <c r="J7" s="2" t="s">
        <v>51</v>
      </c>
    </row>
    <row r="8" spans="1:13" x14ac:dyDescent="0.25">
      <c r="A8" s="9">
        <v>6</v>
      </c>
      <c r="B8" s="2" t="s">
        <v>87</v>
      </c>
      <c r="C8" s="2"/>
      <c r="D8" s="3">
        <f>4650-275</f>
        <v>4375</v>
      </c>
      <c r="E8" s="3">
        <v>3300</v>
      </c>
      <c r="F8" s="3" t="s">
        <v>51</v>
      </c>
      <c r="G8" s="2">
        <v>4800</v>
      </c>
      <c r="H8" s="2">
        <f>5600-550</f>
        <v>5050</v>
      </c>
      <c r="I8" s="2" t="s">
        <v>51</v>
      </c>
      <c r="J8" s="2" t="s">
        <v>51</v>
      </c>
    </row>
    <row r="9" spans="1:13" x14ac:dyDescent="0.25">
      <c r="A9" s="9">
        <v>7</v>
      </c>
      <c r="B9" s="2" t="s">
        <v>79</v>
      </c>
      <c r="C9" s="2"/>
      <c r="D9" s="3">
        <f>4575-275</f>
        <v>4300</v>
      </c>
      <c r="E9" s="3">
        <v>3200</v>
      </c>
      <c r="F9" s="3" t="s">
        <v>51</v>
      </c>
      <c r="G9" s="2" t="s">
        <v>51</v>
      </c>
      <c r="H9" s="2">
        <f>5000-550</f>
        <v>4450</v>
      </c>
      <c r="I9" s="2" t="s">
        <v>51</v>
      </c>
      <c r="J9" s="2" t="s">
        <v>51</v>
      </c>
    </row>
    <row r="10" spans="1:13" x14ac:dyDescent="0.25">
      <c r="A10" s="9">
        <v>8</v>
      </c>
      <c r="B10" s="2" t="s">
        <v>108</v>
      </c>
      <c r="C10" s="2"/>
      <c r="D10" s="3">
        <f>3500-D21</f>
        <v>3225</v>
      </c>
      <c r="E10" s="3" t="s">
        <v>51</v>
      </c>
      <c r="F10" s="3" t="s">
        <v>51</v>
      </c>
      <c r="G10" s="2">
        <f>3400-550</f>
        <v>2850</v>
      </c>
      <c r="H10" s="2">
        <f>3450-550</f>
        <v>2900</v>
      </c>
      <c r="I10" s="2" t="s">
        <v>51</v>
      </c>
      <c r="J10" s="2">
        <f>3500-300</f>
        <v>3200</v>
      </c>
    </row>
    <row r="11" spans="1:13" x14ac:dyDescent="0.25">
      <c r="H11" s="11"/>
      <c r="I11" s="11"/>
      <c r="J11" s="11"/>
    </row>
    <row r="12" spans="1:13" x14ac:dyDescent="0.25">
      <c r="A12" s="25" t="s">
        <v>154</v>
      </c>
      <c r="B12" s="25"/>
      <c r="C12" s="25"/>
      <c r="D12" s="25"/>
      <c r="E12" s="25"/>
      <c r="F12" s="25"/>
      <c r="G12" s="25"/>
      <c r="H12" s="25"/>
      <c r="I12" s="25"/>
      <c r="J12" s="25"/>
    </row>
    <row r="13" spans="1:13" ht="30" x14ac:dyDescent="0.25">
      <c r="A13" s="8" t="s">
        <v>0</v>
      </c>
      <c r="B13" s="5" t="s">
        <v>2</v>
      </c>
      <c r="C13" s="5" t="s">
        <v>44</v>
      </c>
      <c r="D13" s="5" t="s">
        <v>99</v>
      </c>
      <c r="E13" s="5" t="s">
        <v>100</v>
      </c>
      <c r="F13" s="5" t="s">
        <v>101</v>
      </c>
      <c r="G13" s="5" t="s">
        <v>113</v>
      </c>
      <c r="H13" s="5" t="s">
        <v>117</v>
      </c>
      <c r="I13" s="5" t="s">
        <v>115</v>
      </c>
      <c r="J13" s="5" t="s">
        <v>114</v>
      </c>
    </row>
    <row r="14" spans="1:13" x14ac:dyDescent="0.25">
      <c r="A14" s="9">
        <v>1</v>
      </c>
      <c r="B14" s="2" t="s">
        <v>107</v>
      </c>
      <c r="C14" s="2">
        <v>325</v>
      </c>
      <c r="D14" s="3">
        <v>275</v>
      </c>
      <c r="E14" s="2" t="s">
        <v>51</v>
      </c>
      <c r="F14" s="3">
        <v>300</v>
      </c>
      <c r="G14" s="3">
        <v>550</v>
      </c>
      <c r="H14" s="2">
        <v>550</v>
      </c>
      <c r="I14" s="2">
        <v>500</v>
      </c>
      <c r="J14" s="2">
        <v>300</v>
      </c>
    </row>
    <row r="15" spans="1:13" x14ac:dyDescent="0.25">
      <c r="A15" s="9">
        <v>2</v>
      </c>
      <c r="B15" s="2" t="s">
        <v>80</v>
      </c>
      <c r="C15" s="2">
        <v>325</v>
      </c>
      <c r="D15" s="3">
        <v>275</v>
      </c>
      <c r="E15" s="2">
        <v>350</v>
      </c>
      <c r="F15" s="3">
        <v>300</v>
      </c>
      <c r="G15" s="2">
        <v>550</v>
      </c>
      <c r="H15" s="2">
        <v>550</v>
      </c>
      <c r="I15" s="2">
        <v>500</v>
      </c>
      <c r="J15" s="2">
        <v>300</v>
      </c>
    </row>
    <row r="16" spans="1:13" x14ac:dyDescent="0.25">
      <c r="A16" s="9">
        <v>3</v>
      </c>
      <c r="B16" s="2" t="s">
        <v>81</v>
      </c>
      <c r="C16" s="2">
        <v>325</v>
      </c>
      <c r="D16" s="3">
        <v>275</v>
      </c>
      <c r="E16" s="2">
        <v>350</v>
      </c>
      <c r="F16" s="3">
        <v>300</v>
      </c>
      <c r="G16" s="2">
        <v>550</v>
      </c>
      <c r="H16" s="2">
        <v>550</v>
      </c>
      <c r="I16" s="2">
        <v>500</v>
      </c>
      <c r="J16" s="2">
        <v>300</v>
      </c>
    </row>
    <row r="17" spans="1:11" x14ac:dyDescent="0.25">
      <c r="A17" s="9">
        <v>4</v>
      </c>
      <c r="B17" s="2" t="s">
        <v>82</v>
      </c>
      <c r="C17" s="2">
        <v>325</v>
      </c>
      <c r="D17" s="3">
        <v>275</v>
      </c>
      <c r="E17" s="2">
        <v>350</v>
      </c>
      <c r="F17" s="3">
        <v>300</v>
      </c>
      <c r="G17" s="2">
        <v>550</v>
      </c>
      <c r="H17" s="2">
        <v>550</v>
      </c>
      <c r="I17" s="2">
        <v>500</v>
      </c>
      <c r="J17" s="2">
        <v>300</v>
      </c>
    </row>
    <row r="18" spans="1:11" x14ac:dyDescent="0.25">
      <c r="A18" s="9">
        <v>5</v>
      </c>
      <c r="B18" s="2" t="s">
        <v>83</v>
      </c>
      <c r="C18" s="2">
        <v>325</v>
      </c>
      <c r="D18" s="3">
        <v>275</v>
      </c>
      <c r="E18" s="2">
        <v>350</v>
      </c>
      <c r="F18" s="3" t="s">
        <v>51</v>
      </c>
      <c r="G18" s="2" t="s">
        <v>51</v>
      </c>
      <c r="H18" s="2">
        <v>550</v>
      </c>
      <c r="I18" s="2">
        <v>500</v>
      </c>
      <c r="J18" s="2" t="s">
        <v>51</v>
      </c>
    </row>
    <row r="19" spans="1:11" x14ac:dyDescent="0.25">
      <c r="A19" s="9">
        <v>6</v>
      </c>
      <c r="B19" s="2" t="s">
        <v>87</v>
      </c>
      <c r="C19" s="2">
        <v>325</v>
      </c>
      <c r="D19" s="3">
        <v>275</v>
      </c>
      <c r="E19" s="2">
        <v>350</v>
      </c>
      <c r="F19" s="3">
        <v>300</v>
      </c>
      <c r="G19" s="2">
        <v>550</v>
      </c>
      <c r="H19" s="2">
        <v>550</v>
      </c>
      <c r="I19" s="2" t="s">
        <v>51</v>
      </c>
      <c r="J19" s="2" t="s">
        <v>51</v>
      </c>
    </row>
    <row r="20" spans="1:11" x14ac:dyDescent="0.25">
      <c r="A20" s="9">
        <v>7</v>
      </c>
      <c r="B20" s="2" t="s">
        <v>79</v>
      </c>
      <c r="C20" s="2">
        <v>325</v>
      </c>
      <c r="D20" s="3">
        <v>275</v>
      </c>
      <c r="E20" s="2">
        <v>350</v>
      </c>
      <c r="F20" s="3" t="s">
        <v>51</v>
      </c>
      <c r="G20" s="2" t="s">
        <v>51</v>
      </c>
      <c r="H20" s="2">
        <v>550</v>
      </c>
      <c r="I20" s="2">
        <v>500</v>
      </c>
      <c r="J20" s="2" t="s">
        <v>51</v>
      </c>
    </row>
    <row r="21" spans="1:11" x14ac:dyDescent="0.25">
      <c r="A21" s="9">
        <v>8</v>
      </c>
      <c r="B21" s="2" t="s">
        <v>108</v>
      </c>
      <c r="C21" s="2">
        <v>325</v>
      </c>
      <c r="D21" s="3">
        <v>275</v>
      </c>
      <c r="E21" s="2">
        <v>350</v>
      </c>
      <c r="F21" s="3" t="s">
        <v>51</v>
      </c>
      <c r="G21" s="2">
        <v>550</v>
      </c>
      <c r="H21" s="2">
        <v>550</v>
      </c>
      <c r="I21" s="2">
        <v>500</v>
      </c>
      <c r="J21" s="2">
        <v>300</v>
      </c>
    </row>
    <row r="22" spans="1:11" x14ac:dyDescent="0.25">
      <c r="F22" s="4"/>
      <c r="G22" s="4"/>
      <c r="H22" s="11"/>
      <c r="I22" s="11"/>
      <c r="J22" s="11"/>
    </row>
    <row r="23" spans="1:11" ht="18.75" x14ac:dyDescent="0.3">
      <c r="A23" s="20" t="s">
        <v>155</v>
      </c>
      <c r="B23" s="20"/>
      <c r="C23" s="20"/>
      <c r="D23" s="20"/>
      <c r="E23" s="20"/>
      <c r="F23" s="20"/>
      <c r="G23" s="20"/>
      <c r="H23" s="20"/>
      <c r="I23" s="20"/>
      <c r="J23" s="20"/>
    </row>
    <row r="24" spans="1:11" ht="30" x14ac:dyDescent="0.25">
      <c r="A24" s="8" t="s">
        <v>0</v>
      </c>
      <c r="B24" s="5" t="s">
        <v>2</v>
      </c>
      <c r="C24" s="5" t="s">
        <v>44</v>
      </c>
      <c r="D24" s="5" t="s">
        <v>99</v>
      </c>
      <c r="E24" s="5" t="s">
        <v>100</v>
      </c>
      <c r="F24" s="5" t="s">
        <v>101</v>
      </c>
      <c r="G24" s="5" t="s">
        <v>113</v>
      </c>
      <c r="H24" s="5" t="s">
        <v>118</v>
      </c>
      <c r="I24" s="5" t="s">
        <v>116</v>
      </c>
      <c r="J24" s="5" t="s">
        <v>114</v>
      </c>
      <c r="K24" s="15"/>
    </row>
    <row r="25" spans="1:11" x14ac:dyDescent="0.25">
      <c r="A25" s="9">
        <v>1</v>
      </c>
      <c r="B25" s="2" t="s">
        <v>107</v>
      </c>
      <c r="C25" s="3">
        <f t="shared" ref="C25:C32" si="0">+C14+C3</f>
        <v>325</v>
      </c>
      <c r="D25" s="3" t="s">
        <v>51</v>
      </c>
      <c r="E25" s="2" t="s">
        <v>51</v>
      </c>
      <c r="F25" s="3" t="s">
        <v>51</v>
      </c>
      <c r="G25" s="3">
        <f t="shared" ref="G25:H28" si="1">+G14+G3</f>
        <v>3400</v>
      </c>
      <c r="H25" s="3">
        <f t="shared" si="1"/>
        <v>4675</v>
      </c>
      <c r="I25" s="3" t="s">
        <v>51</v>
      </c>
      <c r="J25" s="3">
        <f>+J14+J3</f>
        <v>3600</v>
      </c>
    </row>
    <row r="26" spans="1:11" x14ac:dyDescent="0.25">
      <c r="A26" s="9">
        <v>2</v>
      </c>
      <c r="B26" s="2" t="s">
        <v>80</v>
      </c>
      <c r="C26" s="3">
        <f t="shared" si="0"/>
        <v>325</v>
      </c>
      <c r="D26" s="3">
        <f t="shared" ref="D26:E31" si="2">+D15+D4</f>
        <v>4150</v>
      </c>
      <c r="E26" s="2">
        <f t="shared" si="2"/>
        <v>3450</v>
      </c>
      <c r="F26" s="3" t="s">
        <v>51</v>
      </c>
      <c r="G26" s="3">
        <f t="shared" si="1"/>
        <v>4375</v>
      </c>
      <c r="H26" s="3">
        <f t="shared" si="1"/>
        <v>5150</v>
      </c>
      <c r="I26" s="3" t="s">
        <v>51</v>
      </c>
      <c r="J26" s="3">
        <f>+J15+J4</f>
        <v>4800</v>
      </c>
    </row>
    <row r="27" spans="1:11" x14ac:dyDescent="0.25">
      <c r="A27" s="9">
        <v>3</v>
      </c>
      <c r="B27" s="2" t="s">
        <v>81</v>
      </c>
      <c r="C27" s="3">
        <f t="shared" si="0"/>
        <v>325</v>
      </c>
      <c r="D27" s="3">
        <f t="shared" si="2"/>
        <v>4150</v>
      </c>
      <c r="E27" s="2">
        <f t="shared" si="2"/>
        <v>3450</v>
      </c>
      <c r="F27" s="3" t="s">
        <v>51</v>
      </c>
      <c r="G27" s="3">
        <f t="shared" si="1"/>
        <v>4375</v>
      </c>
      <c r="H27" s="3">
        <f t="shared" si="1"/>
        <v>5150</v>
      </c>
      <c r="I27" s="3" t="s">
        <v>51</v>
      </c>
      <c r="J27" s="3" t="s">
        <v>51</v>
      </c>
    </row>
    <row r="28" spans="1:11" x14ac:dyDescent="0.25">
      <c r="A28" s="9">
        <v>4</v>
      </c>
      <c r="B28" s="2" t="s">
        <v>82</v>
      </c>
      <c r="C28" s="3">
        <f t="shared" si="0"/>
        <v>325</v>
      </c>
      <c r="D28" s="3">
        <f t="shared" si="2"/>
        <v>4150</v>
      </c>
      <c r="E28" s="2">
        <f t="shared" si="2"/>
        <v>3550</v>
      </c>
      <c r="F28" s="3" t="s">
        <v>51</v>
      </c>
      <c r="G28" s="3">
        <f t="shared" si="1"/>
        <v>4375</v>
      </c>
      <c r="H28" s="3">
        <f t="shared" si="1"/>
        <v>5150</v>
      </c>
      <c r="I28" s="3" t="s">
        <v>51</v>
      </c>
      <c r="J28" s="3">
        <f>+J17+J6</f>
        <v>4800</v>
      </c>
    </row>
    <row r="29" spans="1:11" x14ac:dyDescent="0.25">
      <c r="A29" s="9">
        <v>5</v>
      </c>
      <c r="B29" s="2" t="s">
        <v>83</v>
      </c>
      <c r="C29" s="3">
        <f t="shared" si="0"/>
        <v>325</v>
      </c>
      <c r="D29" s="2">
        <f t="shared" si="2"/>
        <v>5900</v>
      </c>
      <c r="E29" s="2">
        <f t="shared" si="2"/>
        <v>4750</v>
      </c>
      <c r="F29" s="3" t="s">
        <v>51</v>
      </c>
      <c r="G29" s="3" t="s">
        <v>51</v>
      </c>
      <c r="H29" s="3">
        <f>+H18+H7</f>
        <v>5450</v>
      </c>
      <c r="I29" s="3" t="s">
        <v>51</v>
      </c>
      <c r="J29" s="3" t="s">
        <v>51</v>
      </c>
    </row>
    <row r="30" spans="1:11" x14ac:dyDescent="0.25">
      <c r="A30" s="9">
        <v>6</v>
      </c>
      <c r="B30" s="2" t="s">
        <v>87</v>
      </c>
      <c r="C30" s="3">
        <f t="shared" si="0"/>
        <v>325</v>
      </c>
      <c r="D30" s="3">
        <f t="shared" si="2"/>
        <v>4650</v>
      </c>
      <c r="E30" s="2">
        <f t="shared" si="2"/>
        <v>3650</v>
      </c>
      <c r="F30" s="3" t="s">
        <v>51</v>
      </c>
      <c r="G30" s="3">
        <f>+G19+G8</f>
        <v>5350</v>
      </c>
      <c r="H30" s="3">
        <f>+H19+H8</f>
        <v>5600</v>
      </c>
      <c r="I30" s="3" t="s">
        <v>51</v>
      </c>
      <c r="J30" s="3" t="s">
        <v>51</v>
      </c>
    </row>
    <row r="31" spans="1:11" x14ac:dyDescent="0.25">
      <c r="A31" s="9">
        <v>7</v>
      </c>
      <c r="B31" s="2" t="s">
        <v>79</v>
      </c>
      <c r="C31" s="3">
        <f t="shared" si="0"/>
        <v>325</v>
      </c>
      <c r="D31" s="3">
        <f t="shared" si="2"/>
        <v>4575</v>
      </c>
      <c r="E31" s="2">
        <f t="shared" si="2"/>
        <v>3550</v>
      </c>
      <c r="F31" s="3" t="s">
        <v>51</v>
      </c>
      <c r="G31" s="3" t="s">
        <v>51</v>
      </c>
      <c r="H31" s="3">
        <f>+H20+H9</f>
        <v>5000</v>
      </c>
      <c r="I31" s="3" t="s">
        <v>51</v>
      </c>
      <c r="J31" s="3" t="s">
        <v>51</v>
      </c>
    </row>
    <row r="32" spans="1:11" x14ac:dyDescent="0.25">
      <c r="A32" s="9">
        <v>8</v>
      </c>
      <c r="B32" s="2" t="s">
        <v>108</v>
      </c>
      <c r="C32" s="3">
        <f t="shared" si="0"/>
        <v>325</v>
      </c>
      <c r="D32" s="3">
        <f>+D21+D10</f>
        <v>3500</v>
      </c>
      <c r="E32" s="2" t="s">
        <v>51</v>
      </c>
      <c r="F32" s="3" t="s">
        <v>51</v>
      </c>
      <c r="G32" s="3">
        <f>+G21+G10</f>
        <v>3400</v>
      </c>
      <c r="H32" s="3">
        <f>+H21+H10</f>
        <v>3450</v>
      </c>
      <c r="I32" s="3" t="s">
        <v>51</v>
      </c>
      <c r="J32" s="3">
        <f>+J21+J10</f>
        <v>3500</v>
      </c>
    </row>
  </sheetData>
  <mergeCells count="3">
    <mergeCell ref="A1:J1"/>
    <mergeCell ref="A12:J12"/>
    <mergeCell ref="A23:J23"/>
  </mergeCells>
  <pageMargins left="0.2" right="0.35" top="0.72" bottom="0.74803149606299213" header="0.31496062992125984" footer="0.31496062992125984"/>
  <pageSetup paperSize="9" scale="9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46"/>
  <sheetViews>
    <sheetView tabSelected="1" zoomScaleNormal="100" workbookViewId="0">
      <selection activeCell="L34" sqref="L34"/>
    </sheetView>
  </sheetViews>
  <sheetFormatPr defaultRowHeight="15" x14ac:dyDescent="0.25"/>
  <cols>
    <col min="1" max="1" width="5.42578125" bestFit="1" customWidth="1"/>
    <col min="2" max="2" width="19.85546875" bestFit="1" customWidth="1"/>
    <col min="3" max="3" width="9.7109375" bestFit="1" customWidth="1"/>
    <col min="4" max="13" width="9.5703125" customWidth="1"/>
  </cols>
  <sheetData>
    <row r="1" spans="1:13" ht="18.75" x14ac:dyDescent="0.3">
      <c r="A1" s="32" t="s">
        <v>168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18.75" x14ac:dyDescent="0.3">
      <c r="A2" s="31"/>
      <c r="B2" s="26"/>
      <c r="C2" s="26"/>
      <c r="D2" s="26"/>
      <c r="E2" s="26"/>
      <c r="F2" s="26"/>
      <c r="G2" s="26"/>
      <c r="H2" s="26"/>
      <c r="I2" s="26"/>
      <c r="J2" s="26"/>
    </row>
    <row r="3" spans="1:13" ht="15.75" x14ac:dyDescent="0.25">
      <c r="A3" s="29" t="s">
        <v>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3" ht="30" x14ac:dyDescent="0.25">
      <c r="A4" s="8" t="s">
        <v>0</v>
      </c>
      <c r="B4" s="5" t="s">
        <v>2</v>
      </c>
      <c r="C4" s="5" t="s">
        <v>169</v>
      </c>
      <c r="D4" s="5" t="s">
        <v>99</v>
      </c>
      <c r="E4" s="5" t="s">
        <v>100</v>
      </c>
      <c r="F4" s="5" t="s">
        <v>101</v>
      </c>
      <c r="G4" s="5" t="s">
        <v>113</v>
      </c>
      <c r="H4" s="5" t="s">
        <v>117</v>
      </c>
      <c r="I4" s="5" t="s">
        <v>115</v>
      </c>
      <c r="J4" s="5" t="s">
        <v>114</v>
      </c>
      <c r="K4" s="5" t="s">
        <v>164</v>
      </c>
      <c r="L4" s="5" t="s">
        <v>167</v>
      </c>
    </row>
    <row r="5" spans="1:13" x14ac:dyDescent="0.25">
      <c r="A5" s="9">
        <v>1</v>
      </c>
      <c r="B5" s="2" t="s">
        <v>107</v>
      </c>
      <c r="C5" s="2" t="s">
        <v>165</v>
      </c>
      <c r="D5" s="3" t="s">
        <v>51</v>
      </c>
      <c r="E5" s="3" t="s">
        <v>51</v>
      </c>
      <c r="F5" s="3" t="s">
        <v>51</v>
      </c>
      <c r="G5" s="3">
        <f>4725-550</f>
        <v>4175</v>
      </c>
      <c r="H5" s="2">
        <f>5200-550</f>
        <v>4650</v>
      </c>
      <c r="I5" s="2">
        <v>5000</v>
      </c>
      <c r="J5" s="2">
        <v>4300</v>
      </c>
      <c r="K5" s="2" t="s">
        <v>51</v>
      </c>
      <c r="L5" s="2" t="s">
        <v>51</v>
      </c>
    </row>
    <row r="6" spans="1:13" x14ac:dyDescent="0.25">
      <c r="A6" s="9">
        <v>2</v>
      </c>
      <c r="B6" s="2" t="s">
        <v>80</v>
      </c>
      <c r="C6" s="2" t="s">
        <v>165</v>
      </c>
      <c r="D6" s="3">
        <f>6425-275</f>
        <v>6150</v>
      </c>
      <c r="E6" s="3">
        <v>5100</v>
      </c>
      <c r="F6" s="3" t="s">
        <v>51</v>
      </c>
      <c r="G6" s="2">
        <f>7100-550</f>
        <v>6550</v>
      </c>
      <c r="H6" s="2">
        <f>8650-550</f>
        <v>8100</v>
      </c>
      <c r="I6" s="2">
        <f>8000-500</f>
        <v>7500</v>
      </c>
      <c r="J6" s="2">
        <v>5900</v>
      </c>
      <c r="K6" s="2" t="s">
        <v>51</v>
      </c>
      <c r="L6" s="2" t="s">
        <v>51</v>
      </c>
    </row>
    <row r="7" spans="1:13" x14ac:dyDescent="0.25">
      <c r="A7" s="9">
        <v>3</v>
      </c>
      <c r="B7" s="2" t="s">
        <v>81</v>
      </c>
      <c r="C7" s="2" t="s">
        <v>165</v>
      </c>
      <c r="D7" s="3">
        <f>6425-275</f>
        <v>6150</v>
      </c>
      <c r="E7" s="3">
        <v>5100</v>
      </c>
      <c r="F7" s="3" t="s">
        <v>51</v>
      </c>
      <c r="G7" s="2">
        <f>7100-550</f>
        <v>6550</v>
      </c>
      <c r="H7" s="2">
        <f>8650-550</f>
        <v>8100</v>
      </c>
      <c r="I7" s="2">
        <f>8000-500</f>
        <v>7500</v>
      </c>
      <c r="J7" s="2" t="s">
        <v>51</v>
      </c>
      <c r="K7" s="2" t="s">
        <v>51</v>
      </c>
      <c r="L7" s="2" t="s">
        <v>51</v>
      </c>
      <c r="M7" s="11"/>
    </row>
    <row r="8" spans="1:13" x14ac:dyDescent="0.25">
      <c r="A8" s="9">
        <v>4</v>
      </c>
      <c r="B8" s="2" t="s">
        <v>82</v>
      </c>
      <c r="C8" s="2" t="s">
        <v>165</v>
      </c>
      <c r="D8" s="3">
        <f>6245-275</f>
        <v>5970</v>
      </c>
      <c r="E8" s="3">
        <v>5200</v>
      </c>
      <c r="F8" s="3" t="s">
        <v>51</v>
      </c>
      <c r="G8" s="2">
        <v>6550</v>
      </c>
      <c r="H8" s="2">
        <v>8100</v>
      </c>
      <c r="I8" s="2">
        <v>7500</v>
      </c>
      <c r="J8" s="2">
        <v>5900</v>
      </c>
      <c r="K8" s="2" t="s">
        <v>51</v>
      </c>
      <c r="L8" s="2" t="s">
        <v>51</v>
      </c>
    </row>
    <row r="9" spans="1:13" x14ac:dyDescent="0.25">
      <c r="A9" s="9">
        <v>5</v>
      </c>
      <c r="B9" s="2" t="s">
        <v>83</v>
      </c>
      <c r="C9" s="2" t="s">
        <v>165</v>
      </c>
      <c r="D9" s="3">
        <f>8500-275</f>
        <v>8225</v>
      </c>
      <c r="E9" s="3">
        <v>6200</v>
      </c>
      <c r="F9" s="3" t="s">
        <v>51</v>
      </c>
      <c r="G9" s="2" t="s">
        <v>51</v>
      </c>
      <c r="H9" s="2">
        <f>7600-550</f>
        <v>7050</v>
      </c>
      <c r="I9" s="2" t="s">
        <v>51</v>
      </c>
      <c r="J9" s="2" t="s">
        <v>51</v>
      </c>
      <c r="K9" s="2" t="s">
        <v>51</v>
      </c>
      <c r="L9" s="2" t="s">
        <v>51</v>
      </c>
    </row>
    <row r="10" spans="1:13" x14ac:dyDescent="0.25">
      <c r="A10" s="9">
        <v>6</v>
      </c>
      <c r="B10" s="2" t="s">
        <v>87</v>
      </c>
      <c r="C10" s="2" t="s">
        <v>165</v>
      </c>
      <c r="D10" s="3">
        <f>6900-275</f>
        <v>6625</v>
      </c>
      <c r="E10" s="3">
        <v>5600</v>
      </c>
      <c r="F10" s="3" t="s">
        <v>51</v>
      </c>
      <c r="G10" s="2">
        <f>7200-550</f>
        <v>6650</v>
      </c>
      <c r="H10" s="2">
        <f>9000-550</f>
        <v>8450</v>
      </c>
      <c r="I10" s="2">
        <f>7760-500</f>
        <v>7260</v>
      </c>
      <c r="J10" s="2" t="s">
        <v>51</v>
      </c>
      <c r="K10" s="2" t="s">
        <v>51</v>
      </c>
      <c r="L10" s="2" t="s">
        <v>51</v>
      </c>
    </row>
    <row r="11" spans="1:13" x14ac:dyDescent="0.25">
      <c r="A11" s="9">
        <v>7</v>
      </c>
      <c r="B11" s="2" t="s">
        <v>79</v>
      </c>
      <c r="C11" s="2" t="s">
        <v>165</v>
      </c>
      <c r="D11" s="3">
        <f>6825-275</f>
        <v>6550</v>
      </c>
      <c r="E11" s="3">
        <v>5300</v>
      </c>
      <c r="F11" s="3" t="s">
        <v>51</v>
      </c>
      <c r="G11" s="2" t="s">
        <v>51</v>
      </c>
      <c r="H11" s="2">
        <f>8700-550</f>
        <v>8150</v>
      </c>
      <c r="I11" s="2" t="s">
        <v>51</v>
      </c>
      <c r="J11" s="2" t="s">
        <v>51</v>
      </c>
      <c r="K11" s="2" t="s">
        <v>51</v>
      </c>
      <c r="L11" s="2" t="s">
        <v>51</v>
      </c>
    </row>
    <row r="12" spans="1:13" x14ac:dyDescent="0.25">
      <c r="A12" s="9">
        <v>8</v>
      </c>
      <c r="B12" s="2" t="s">
        <v>108</v>
      </c>
      <c r="C12" s="2" t="s">
        <v>165</v>
      </c>
      <c r="D12" s="3">
        <f>5000-275</f>
        <v>4725</v>
      </c>
      <c r="E12" s="3" t="s">
        <v>51</v>
      </c>
      <c r="F12" s="3" t="s">
        <v>51</v>
      </c>
      <c r="G12" s="2">
        <f>4725-550</f>
        <v>4175</v>
      </c>
      <c r="H12" s="2">
        <v>4300</v>
      </c>
      <c r="I12" s="2">
        <v>5000</v>
      </c>
      <c r="J12" s="2">
        <f>3500-300</f>
        <v>3200</v>
      </c>
      <c r="K12" s="2" t="s">
        <v>51</v>
      </c>
      <c r="L12" s="2" t="s">
        <v>51</v>
      </c>
    </row>
    <row r="13" spans="1:13" x14ac:dyDescent="0.25">
      <c r="A13" s="9">
        <v>9</v>
      </c>
      <c r="B13" s="2" t="s">
        <v>158</v>
      </c>
      <c r="C13" s="2" t="s">
        <v>160</v>
      </c>
      <c r="D13" s="3" t="s">
        <v>51</v>
      </c>
      <c r="E13" s="3" t="s">
        <v>51</v>
      </c>
      <c r="F13" s="3" t="s">
        <v>51</v>
      </c>
      <c r="G13" s="2">
        <v>6450</v>
      </c>
      <c r="H13" s="3" t="s">
        <v>51</v>
      </c>
      <c r="I13" s="3" t="s">
        <v>51</v>
      </c>
      <c r="J13" s="3" t="s">
        <v>51</v>
      </c>
      <c r="K13" s="2" t="s">
        <v>51</v>
      </c>
      <c r="L13" s="2" t="s">
        <v>51</v>
      </c>
    </row>
    <row r="14" spans="1:13" x14ac:dyDescent="0.25">
      <c r="A14" s="9">
        <v>10</v>
      </c>
      <c r="B14" s="2" t="s">
        <v>163</v>
      </c>
      <c r="C14" s="2" t="s">
        <v>162</v>
      </c>
      <c r="D14" s="2" t="s">
        <v>51</v>
      </c>
      <c r="E14" s="2" t="s">
        <v>51</v>
      </c>
      <c r="F14" s="2" t="s">
        <v>51</v>
      </c>
      <c r="G14" s="2" t="s">
        <v>51</v>
      </c>
      <c r="H14" s="2" t="s">
        <v>51</v>
      </c>
      <c r="I14" s="2" t="s">
        <v>51</v>
      </c>
      <c r="J14" s="2" t="s">
        <v>51</v>
      </c>
      <c r="K14" s="2">
        <v>1200</v>
      </c>
      <c r="L14" s="2" t="s">
        <v>51</v>
      </c>
    </row>
    <row r="15" spans="1:13" x14ac:dyDescent="0.25">
      <c r="A15" s="9">
        <v>11</v>
      </c>
      <c r="B15" s="2" t="s">
        <v>159</v>
      </c>
      <c r="C15" s="2" t="s">
        <v>161</v>
      </c>
      <c r="D15" s="2" t="s">
        <v>51</v>
      </c>
      <c r="E15" s="2" t="s">
        <v>51</v>
      </c>
      <c r="F15" s="2">
        <v>1800</v>
      </c>
      <c r="G15" s="2" t="s">
        <v>51</v>
      </c>
      <c r="H15" s="2" t="s">
        <v>51</v>
      </c>
      <c r="I15" s="2" t="s">
        <v>51</v>
      </c>
      <c r="J15" s="2" t="s">
        <v>51</v>
      </c>
      <c r="K15" s="2">
        <f t="shared" ref="K15:K16" si="0">3500-300</f>
        <v>3200</v>
      </c>
      <c r="L15" s="2" t="s">
        <v>51</v>
      </c>
    </row>
    <row r="16" spans="1:13" x14ac:dyDescent="0.25">
      <c r="A16" s="9">
        <v>12</v>
      </c>
      <c r="B16" s="2" t="s">
        <v>166</v>
      </c>
      <c r="C16" s="2" t="s">
        <v>170</v>
      </c>
      <c r="D16" s="2" t="s">
        <v>51</v>
      </c>
      <c r="E16" s="2" t="s">
        <v>51</v>
      </c>
      <c r="F16" s="2" t="s">
        <v>51</v>
      </c>
      <c r="G16" s="2" t="s">
        <v>51</v>
      </c>
      <c r="H16" s="2" t="s">
        <v>51</v>
      </c>
      <c r="I16" s="2" t="s">
        <v>51</v>
      </c>
      <c r="J16" s="2" t="s">
        <v>51</v>
      </c>
      <c r="K16" s="2">
        <f t="shared" si="0"/>
        <v>3200</v>
      </c>
      <c r="L16" s="2">
        <v>1800</v>
      </c>
    </row>
    <row r="17" spans="1:12" x14ac:dyDescent="0.25">
      <c r="A17" s="27"/>
      <c r="B17" s="27"/>
      <c r="C17" s="27"/>
      <c r="D17" s="28"/>
      <c r="E17" s="28"/>
      <c r="F17" s="28"/>
      <c r="G17" s="27"/>
      <c r="H17" s="27"/>
      <c r="I17" s="27"/>
      <c r="J17" s="27"/>
      <c r="K17" s="27"/>
      <c r="L17" s="27"/>
    </row>
    <row r="18" spans="1:12" ht="15.75" x14ac:dyDescent="0.25">
      <c r="A18" s="21" t="s">
        <v>156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ht="30" x14ac:dyDescent="0.25">
      <c r="A19" s="8" t="s">
        <v>0</v>
      </c>
      <c r="B19" s="5" t="s">
        <v>2</v>
      </c>
      <c r="C19" s="5" t="s">
        <v>169</v>
      </c>
      <c r="D19" s="5" t="s">
        <v>99</v>
      </c>
      <c r="E19" s="5" t="s">
        <v>100</v>
      </c>
      <c r="F19" s="5" t="s">
        <v>101</v>
      </c>
      <c r="G19" s="5" t="s">
        <v>113</v>
      </c>
      <c r="H19" s="5" t="s">
        <v>117</v>
      </c>
      <c r="I19" s="5" t="s">
        <v>115</v>
      </c>
      <c r="J19" s="5" t="s">
        <v>114</v>
      </c>
      <c r="K19" s="5" t="s">
        <v>164</v>
      </c>
      <c r="L19" s="5" t="s">
        <v>167</v>
      </c>
    </row>
    <row r="20" spans="1:12" x14ac:dyDescent="0.25">
      <c r="A20" s="9">
        <v>1</v>
      </c>
      <c r="B20" s="2" t="s">
        <v>107</v>
      </c>
      <c r="C20" s="2" t="s">
        <v>165</v>
      </c>
      <c r="D20" s="3">
        <v>275</v>
      </c>
      <c r="E20" s="2" t="s">
        <v>51</v>
      </c>
      <c r="F20" s="3">
        <v>300</v>
      </c>
      <c r="G20" s="3">
        <v>550</v>
      </c>
      <c r="H20" s="2">
        <v>550</v>
      </c>
      <c r="I20" s="2">
        <v>500</v>
      </c>
      <c r="J20" s="2">
        <v>300</v>
      </c>
      <c r="K20" s="2">
        <v>300</v>
      </c>
      <c r="L20" s="2" t="s">
        <v>51</v>
      </c>
    </row>
    <row r="21" spans="1:12" x14ac:dyDescent="0.25">
      <c r="A21" s="9">
        <v>2</v>
      </c>
      <c r="B21" s="2" t="s">
        <v>80</v>
      </c>
      <c r="C21" s="2" t="s">
        <v>165</v>
      </c>
      <c r="D21" s="3">
        <v>275</v>
      </c>
      <c r="E21" s="2">
        <v>350</v>
      </c>
      <c r="F21" s="3">
        <v>300</v>
      </c>
      <c r="G21" s="2">
        <v>550</v>
      </c>
      <c r="H21" s="2">
        <v>550</v>
      </c>
      <c r="I21" s="2">
        <v>500</v>
      </c>
      <c r="J21" s="2">
        <v>300</v>
      </c>
      <c r="K21" s="2">
        <v>300</v>
      </c>
      <c r="L21" s="2" t="s">
        <v>51</v>
      </c>
    </row>
    <row r="22" spans="1:12" x14ac:dyDescent="0.25">
      <c r="A22" s="9">
        <v>3</v>
      </c>
      <c r="B22" s="2" t="s">
        <v>81</v>
      </c>
      <c r="C22" s="2" t="s">
        <v>165</v>
      </c>
      <c r="D22" s="3">
        <v>275</v>
      </c>
      <c r="E22" s="2">
        <v>350</v>
      </c>
      <c r="F22" s="3">
        <v>300</v>
      </c>
      <c r="G22" s="2">
        <v>550</v>
      </c>
      <c r="H22" s="2">
        <v>550</v>
      </c>
      <c r="I22" s="2">
        <v>500</v>
      </c>
      <c r="J22" s="2">
        <v>300</v>
      </c>
      <c r="K22" s="2">
        <v>300</v>
      </c>
      <c r="L22" s="2" t="s">
        <v>51</v>
      </c>
    </row>
    <row r="23" spans="1:12" x14ac:dyDescent="0.25">
      <c r="A23" s="9">
        <v>4</v>
      </c>
      <c r="B23" s="2" t="s">
        <v>82</v>
      </c>
      <c r="C23" s="2" t="s">
        <v>165</v>
      </c>
      <c r="D23" s="3">
        <v>275</v>
      </c>
      <c r="E23" s="2">
        <v>350</v>
      </c>
      <c r="F23" s="3">
        <v>300</v>
      </c>
      <c r="G23" s="2">
        <v>550</v>
      </c>
      <c r="H23" s="2">
        <v>550</v>
      </c>
      <c r="I23" s="2">
        <v>500</v>
      </c>
      <c r="J23" s="2">
        <v>300</v>
      </c>
      <c r="K23" s="2">
        <v>300</v>
      </c>
      <c r="L23" s="2" t="s">
        <v>51</v>
      </c>
    </row>
    <row r="24" spans="1:12" x14ac:dyDescent="0.25">
      <c r="A24" s="9">
        <v>5</v>
      </c>
      <c r="B24" s="2" t="s">
        <v>83</v>
      </c>
      <c r="C24" s="2" t="s">
        <v>165</v>
      </c>
      <c r="D24" s="3">
        <v>275</v>
      </c>
      <c r="E24" s="2">
        <v>350</v>
      </c>
      <c r="F24" s="3" t="s">
        <v>51</v>
      </c>
      <c r="G24" s="2" t="s">
        <v>51</v>
      </c>
      <c r="H24" s="2">
        <v>550</v>
      </c>
      <c r="I24" s="2">
        <v>500</v>
      </c>
      <c r="J24" s="2" t="s">
        <v>51</v>
      </c>
      <c r="K24" s="2" t="s">
        <v>51</v>
      </c>
      <c r="L24" s="2" t="s">
        <v>51</v>
      </c>
    </row>
    <row r="25" spans="1:12" x14ac:dyDescent="0.25">
      <c r="A25" s="9">
        <v>6</v>
      </c>
      <c r="B25" s="2" t="s">
        <v>87</v>
      </c>
      <c r="C25" s="2" t="s">
        <v>165</v>
      </c>
      <c r="D25" s="3">
        <v>275</v>
      </c>
      <c r="E25" s="2">
        <v>350</v>
      </c>
      <c r="F25" s="3">
        <v>300</v>
      </c>
      <c r="G25" s="2">
        <v>550</v>
      </c>
      <c r="H25" s="2">
        <v>550</v>
      </c>
      <c r="I25" s="2" t="s">
        <v>51</v>
      </c>
      <c r="J25" s="2" t="s">
        <v>51</v>
      </c>
      <c r="K25" s="2" t="s">
        <v>51</v>
      </c>
      <c r="L25" s="2" t="s">
        <v>51</v>
      </c>
    </row>
    <row r="26" spans="1:12" x14ac:dyDescent="0.25">
      <c r="A26" s="9">
        <v>7</v>
      </c>
      <c r="B26" s="2" t="s">
        <v>79</v>
      </c>
      <c r="C26" s="2" t="s">
        <v>165</v>
      </c>
      <c r="D26" s="3">
        <v>275</v>
      </c>
      <c r="E26" s="2">
        <v>350</v>
      </c>
      <c r="F26" s="3" t="s">
        <v>51</v>
      </c>
      <c r="G26" s="2" t="s">
        <v>51</v>
      </c>
      <c r="H26" s="2">
        <v>550</v>
      </c>
      <c r="I26" s="2">
        <v>500</v>
      </c>
      <c r="J26" s="2" t="s">
        <v>51</v>
      </c>
      <c r="K26" s="2" t="s">
        <v>51</v>
      </c>
      <c r="L26" s="2" t="s">
        <v>51</v>
      </c>
    </row>
    <row r="27" spans="1:12" x14ac:dyDescent="0.25">
      <c r="A27" s="9">
        <v>8</v>
      </c>
      <c r="B27" s="2" t="s">
        <v>108</v>
      </c>
      <c r="C27" s="2" t="s">
        <v>165</v>
      </c>
      <c r="D27" s="3">
        <v>275</v>
      </c>
      <c r="E27" s="2">
        <v>350</v>
      </c>
      <c r="F27" s="3" t="s">
        <v>51</v>
      </c>
      <c r="G27" s="2">
        <v>550</v>
      </c>
      <c r="H27" s="2">
        <v>550</v>
      </c>
      <c r="I27" s="2">
        <v>500</v>
      </c>
      <c r="J27" s="2">
        <v>300</v>
      </c>
      <c r="K27" s="2">
        <v>300</v>
      </c>
      <c r="L27" s="2" t="s">
        <v>51</v>
      </c>
    </row>
    <row r="28" spans="1:12" x14ac:dyDescent="0.25">
      <c r="A28" s="9">
        <v>9</v>
      </c>
      <c r="B28" s="2" t="s">
        <v>158</v>
      </c>
      <c r="C28" s="2" t="s">
        <v>160</v>
      </c>
      <c r="D28" s="3" t="s">
        <v>51</v>
      </c>
      <c r="E28" s="3" t="s">
        <v>51</v>
      </c>
      <c r="F28" s="3" t="s">
        <v>51</v>
      </c>
      <c r="G28" s="2">
        <v>550</v>
      </c>
      <c r="H28" s="3" t="s">
        <v>51</v>
      </c>
      <c r="I28" s="3" t="s">
        <v>51</v>
      </c>
      <c r="J28" s="3" t="s">
        <v>51</v>
      </c>
      <c r="K28" s="3" t="s">
        <v>51</v>
      </c>
      <c r="L28" s="2" t="s">
        <v>51</v>
      </c>
    </row>
    <row r="29" spans="1:12" x14ac:dyDescent="0.25">
      <c r="A29" s="9">
        <v>10</v>
      </c>
      <c r="B29" s="2" t="s">
        <v>163</v>
      </c>
      <c r="C29" s="2" t="s">
        <v>162</v>
      </c>
      <c r="D29" s="3" t="s">
        <v>51</v>
      </c>
      <c r="E29" s="3" t="s">
        <v>51</v>
      </c>
      <c r="F29" s="3" t="s">
        <v>51</v>
      </c>
      <c r="G29" s="3" t="s">
        <v>51</v>
      </c>
      <c r="H29" s="3" t="s">
        <v>51</v>
      </c>
      <c r="I29" s="3" t="s">
        <v>51</v>
      </c>
      <c r="J29" s="3" t="s">
        <v>51</v>
      </c>
      <c r="K29" s="3">
        <v>200</v>
      </c>
      <c r="L29" s="2" t="s">
        <v>51</v>
      </c>
    </row>
    <row r="30" spans="1:12" x14ac:dyDescent="0.25">
      <c r="A30" s="9">
        <v>11</v>
      </c>
      <c r="B30" s="2" t="s">
        <v>159</v>
      </c>
      <c r="C30" s="2" t="s">
        <v>161</v>
      </c>
      <c r="D30" s="3" t="s">
        <v>51</v>
      </c>
      <c r="E30" s="3" t="s">
        <v>51</v>
      </c>
      <c r="F30" s="3">
        <v>200</v>
      </c>
      <c r="G30" s="3" t="s">
        <v>51</v>
      </c>
      <c r="H30" s="3" t="s">
        <v>51</v>
      </c>
      <c r="I30" s="3" t="s">
        <v>51</v>
      </c>
      <c r="J30" s="3" t="s">
        <v>51</v>
      </c>
      <c r="K30" s="3" t="s">
        <v>51</v>
      </c>
      <c r="L30" s="2" t="s">
        <v>51</v>
      </c>
    </row>
    <row r="31" spans="1:12" x14ac:dyDescent="0.25">
      <c r="A31" s="9">
        <v>12</v>
      </c>
      <c r="B31" s="2" t="s">
        <v>166</v>
      </c>
      <c r="C31" s="2" t="s">
        <v>170</v>
      </c>
      <c r="D31" s="3" t="s">
        <v>51</v>
      </c>
      <c r="E31" s="3" t="s">
        <v>51</v>
      </c>
      <c r="F31" s="3" t="s">
        <v>51</v>
      </c>
      <c r="G31" s="3" t="s">
        <v>51</v>
      </c>
      <c r="H31" s="3" t="s">
        <v>51</v>
      </c>
      <c r="I31" s="3" t="s">
        <v>51</v>
      </c>
      <c r="J31" s="3" t="s">
        <v>51</v>
      </c>
      <c r="K31" s="3" t="s">
        <v>51</v>
      </c>
      <c r="L31" s="3">
        <v>200</v>
      </c>
    </row>
    <row r="32" spans="1:12" x14ac:dyDescent="0.25">
      <c r="F32" s="4"/>
      <c r="G32" s="4"/>
      <c r="H32" s="11"/>
      <c r="I32" s="11"/>
      <c r="J32" s="11"/>
      <c r="K32" s="11"/>
      <c r="L32" s="11"/>
    </row>
    <row r="33" spans="1:12" ht="18.75" x14ac:dyDescent="0.3">
      <c r="A33" s="20" t="s">
        <v>157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ht="30" x14ac:dyDescent="0.25">
      <c r="A34" s="8" t="s">
        <v>0</v>
      </c>
      <c r="B34" s="5" t="s">
        <v>2</v>
      </c>
      <c r="C34" s="5" t="s">
        <v>169</v>
      </c>
      <c r="D34" s="5" t="s">
        <v>99</v>
      </c>
      <c r="E34" s="5" t="s">
        <v>100</v>
      </c>
      <c r="F34" s="5" t="s">
        <v>101</v>
      </c>
      <c r="G34" s="5" t="s">
        <v>113</v>
      </c>
      <c r="H34" s="5" t="s">
        <v>118</v>
      </c>
      <c r="I34" s="5" t="s">
        <v>116</v>
      </c>
      <c r="J34" s="5" t="s">
        <v>114</v>
      </c>
      <c r="K34" s="5" t="s">
        <v>164</v>
      </c>
      <c r="L34" s="5" t="s">
        <v>167</v>
      </c>
    </row>
    <row r="35" spans="1:12" x14ac:dyDescent="0.25">
      <c r="A35" s="9">
        <v>1</v>
      </c>
      <c r="B35" s="2" t="s">
        <v>107</v>
      </c>
      <c r="C35" s="2" t="s">
        <v>165</v>
      </c>
      <c r="D35" s="3" t="s">
        <v>51</v>
      </c>
      <c r="E35" s="2" t="s">
        <v>51</v>
      </c>
      <c r="F35" s="3" t="s">
        <v>51</v>
      </c>
      <c r="G35" s="3">
        <f>+G20+G5</f>
        <v>4725</v>
      </c>
      <c r="H35" s="3">
        <f>+H20+H5</f>
        <v>5200</v>
      </c>
      <c r="I35" s="3">
        <f>+I20+I5</f>
        <v>5500</v>
      </c>
      <c r="J35" s="3">
        <f>+J20+J5</f>
        <v>4600</v>
      </c>
      <c r="K35" s="3" t="s">
        <v>51</v>
      </c>
      <c r="L35" s="3" t="s">
        <v>51</v>
      </c>
    </row>
    <row r="36" spans="1:12" x14ac:dyDescent="0.25">
      <c r="A36" s="9">
        <v>2</v>
      </c>
      <c r="B36" s="2" t="s">
        <v>80</v>
      </c>
      <c r="C36" s="2" t="s">
        <v>165</v>
      </c>
      <c r="D36" s="3">
        <f>+D21+D6</f>
        <v>6425</v>
      </c>
      <c r="E36" s="2">
        <f>+E21+E6</f>
        <v>5450</v>
      </c>
      <c r="F36" s="3" t="s">
        <v>51</v>
      </c>
      <c r="G36" s="3">
        <f>+G21+G6</f>
        <v>7100</v>
      </c>
      <c r="H36" s="3">
        <f>+H21+H6</f>
        <v>8650</v>
      </c>
      <c r="I36" s="3">
        <f>+I21+I6</f>
        <v>8000</v>
      </c>
      <c r="J36" s="3">
        <f>+J21+J6</f>
        <v>6200</v>
      </c>
      <c r="K36" s="3" t="s">
        <v>51</v>
      </c>
      <c r="L36" s="3" t="s">
        <v>51</v>
      </c>
    </row>
    <row r="37" spans="1:12" x14ac:dyDescent="0.25">
      <c r="A37" s="9">
        <v>3</v>
      </c>
      <c r="B37" s="2" t="s">
        <v>81</v>
      </c>
      <c r="C37" s="2" t="s">
        <v>165</v>
      </c>
      <c r="D37" s="3">
        <f>+D22+D7</f>
        <v>6425</v>
      </c>
      <c r="E37" s="2">
        <f>+E22+E7</f>
        <v>5450</v>
      </c>
      <c r="F37" s="3" t="s">
        <v>51</v>
      </c>
      <c r="G37" s="3">
        <f>+G22+G7</f>
        <v>7100</v>
      </c>
      <c r="H37" s="3">
        <f>+H22+H7</f>
        <v>8650</v>
      </c>
      <c r="I37" s="3">
        <f>+I22+I7</f>
        <v>8000</v>
      </c>
      <c r="J37" s="3" t="s">
        <v>51</v>
      </c>
      <c r="K37" s="3" t="s">
        <v>51</v>
      </c>
      <c r="L37" s="3" t="s">
        <v>51</v>
      </c>
    </row>
    <row r="38" spans="1:12" x14ac:dyDescent="0.25">
      <c r="A38" s="9">
        <v>4</v>
      </c>
      <c r="B38" s="2" t="s">
        <v>82</v>
      </c>
      <c r="C38" s="2" t="s">
        <v>165</v>
      </c>
      <c r="D38" s="3">
        <f>+D23+D8</f>
        <v>6245</v>
      </c>
      <c r="E38" s="2">
        <f>+E23+E8</f>
        <v>5550</v>
      </c>
      <c r="F38" s="3" t="s">
        <v>51</v>
      </c>
      <c r="G38" s="3">
        <f>+G23+G8</f>
        <v>7100</v>
      </c>
      <c r="H38" s="3">
        <f>+H23+H8</f>
        <v>8650</v>
      </c>
      <c r="I38" s="3">
        <f>+I23+I8</f>
        <v>8000</v>
      </c>
      <c r="J38" s="3">
        <f>+J23+J8</f>
        <v>6200</v>
      </c>
      <c r="K38" s="3" t="s">
        <v>51</v>
      </c>
      <c r="L38" s="3" t="s">
        <v>51</v>
      </c>
    </row>
    <row r="39" spans="1:12" x14ac:dyDescent="0.25">
      <c r="A39" s="9">
        <v>5</v>
      </c>
      <c r="B39" s="2" t="s">
        <v>83</v>
      </c>
      <c r="C39" s="2" t="s">
        <v>165</v>
      </c>
      <c r="D39" s="2">
        <f>+D24+D9</f>
        <v>8500</v>
      </c>
      <c r="E39" s="2">
        <f>+E24+E9</f>
        <v>6550</v>
      </c>
      <c r="F39" s="3" t="s">
        <v>51</v>
      </c>
      <c r="G39" s="3" t="s">
        <v>51</v>
      </c>
      <c r="H39" s="3">
        <f>+H24+H9</f>
        <v>7600</v>
      </c>
      <c r="I39" s="3" t="s">
        <v>51</v>
      </c>
      <c r="J39" s="3" t="s">
        <v>51</v>
      </c>
      <c r="K39" s="3" t="s">
        <v>51</v>
      </c>
      <c r="L39" s="3" t="s">
        <v>51</v>
      </c>
    </row>
    <row r="40" spans="1:12" x14ac:dyDescent="0.25">
      <c r="A40" s="9">
        <v>6</v>
      </c>
      <c r="B40" s="2" t="s">
        <v>87</v>
      </c>
      <c r="C40" s="2" t="s">
        <v>165</v>
      </c>
      <c r="D40" s="3">
        <f>+D25+D10</f>
        <v>6900</v>
      </c>
      <c r="E40" s="2">
        <f>+E25+E10</f>
        <v>5950</v>
      </c>
      <c r="F40" s="3" t="s">
        <v>51</v>
      </c>
      <c r="G40" s="3">
        <f>+G25+G10</f>
        <v>7200</v>
      </c>
      <c r="H40" s="3">
        <f>+H25+H10</f>
        <v>9000</v>
      </c>
      <c r="I40" s="3" t="s">
        <v>51</v>
      </c>
      <c r="J40" s="3" t="s">
        <v>51</v>
      </c>
      <c r="K40" s="3" t="s">
        <v>51</v>
      </c>
      <c r="L40" s="3" t="s">
        <v>51</v>
      </c>
    </row>
    <row r="41" spans="1:12" x14ac:dyDescent="0.25">
      <c r="A41" s="9">
        <v>7</v>
      </c>
      <c r="B41" s="2" t="s">
        <v>79</v>
      </c>
      <c r="C41" s="2" t="s">
        <v>165</v>
      </c>
      <c r="D41" s="3">
        <f>+D26+D11</f>
        <v>6825</v>
      </c>
      <c r="E41" s="2">
        <f>+E26+E11</f>
        <v>5650</v>
      </c>
      <c r="F41" s="3" t="s">
        <v>51</v>
      </c>
      <c r="G41" s="3" t="s">
        <v>51</v>
      </c>
      <c r="H41" s="3">
        <f>+H26+H11</f>
        <v>8700</v>
      </c>
      <c r="I41" s="3" t="s">
        <v>51</v>
      </c>
      <c r="J41" s="3" t="s">
        <v>51</v>
      </c>
      <c r="K41" s="3" t="s">
        <v>51</v>
      </c>
      <c r="L41" s="3" t="s">
        <v>51</v>
      </c>
    </row>
    <row r="42" spans="1:12" x14ac:dyDescent="0.25">
      <c r="A42" s="9">
        <v>8</v>
      </c>
      <c r="B42" s="2" t="s">
        <v>108</v>
      </c>
      <c r="C42" s="2" t="s">
        <v>165</v>
      </c>
      <c r="D42" s="3">
        <f>+D27+D12</f>
        <v>5000</v>
      </c>
      <c r="E42" s="3" t="s">
        <v>51</v>
      </c>
      <c r="F42" s="3" t="s">
        <v>51</v>
      </c>
      <c r="G42" s="3">
        <f>+G27+G12</f>
        <v>4725</v>
      </c>
      <c r="H42" s="3">
        <f>+H27+H12</f>
        <v>4850</v>
      </c>
      <c r="I42" s="3">
        <f>+I27+I12</f>
        <v>5500</v>
      </c>
      <c r="J42" s="3">
        <f>+J27+J12</f>
        <v>3500</v>
      </c>
      <c r="K42" s="3" t="s">
        <v>51</v>
      </c>
      <c r="L42" s="3" t="s">
        <v>51</v>
      </c>
    </row>
    <row r="43" spans="1:12" x14ac:dyDescent="0.25">
      <c r="A43" s="2">
        <v>9</v>
      </c>
      <c r="B43" s="2" t="s">
        <v>158</v>
      </c>
      <c r="C43" s="2" t="s">
        <v>160</v>
      </c>
      <c r="D43" s="3" t="s">
        <v>51</v>
      </c>
      <c r="E43" s="3" t="s">
        <v>51</v>
      </c>
      <c r="F43" s="3" t="s">
        <v>51</v>
      </c>
      <c r="G43" s="3">
        <f>+G28+G13</f>
        <v>7000</v>
      </c>
      <c r="H43" s="3" t="s">
        <v>51</v>
      </c>
      <c r="I43" s="3" t="s">
        <v>51</v>
      </c>
      <c r="J43" s="3" t="s">
        <v>51</v>
      </c>
      <c r="K43" s="3" t="s">
        <v>51</v>
      </c>
      <c r="L43" s="3" t="s">
        <v>51</v>
      </c>
    </row>
    <row r="44" spans="1:12" x14ac:dyDescent="0.25">
      <c r="A44" s="9">
        <v>10</v>
      </c>
      <c r="B44" s="2" t="s">
        <v>163</v>
      </c>
      <c r="C44" s="2" t="s">
        <v>162</v>
      </c>
      <c r="D44" s="3" t="s">
        <v>51</v>
      </c>
      <c r="E44" s="3" t="s">
        <v>51</v>
      </c>
      <c r="F44" s="3" t="s">
        <v>51</v>
      </c>
      <c r="G44" s="3" t="s">
        <v>51</v>
      </c>
      <c r="H44" s="3" t="s">
        <v>51</v>
      </c>
      <c r="I44" s="3" t="s">
        <v>51</v>
      </c>
      <c r="J44" s="3" t="s">
        <v>51</v>
      </c>
      <c r="K44" s="3">
        <f>+K29+K14</f>
        <v>1400</v>
      </c>
      <c r="L44" s="3" t="s">
        <v>51</v>
      </c>
    </row>
    <row r="45" spans="1:12" x14ac:dyDescent="0.25">
      <c r="A45" s="9">
        <v>11</v>
      </c>
      <c r="B45" s="2" t="s">
        <v>159</v>
      </c>
      <c r="C45" s="2" t="s">
        <v>161</v>
      </c>
      <c r="D45" s="3" t="s">
        <v>51</v>
      </c>
      <c r="E45" s="3" t="s">
        <v>51</v>
      </c>
      <c r="F45" s="3">
        <f>+F30+F15</f>
        <v>2000</v>
      </c>
      <c r="G45" s="3" t="s">
        <v>51</v>
      </c>
      <c r="H45" s="3" t="s">
        <v>51</v>
      </c>
      <c r="I45" s="3" t="s">
        <v>51</v>
      </c>
      <c r="J45" s="3" t="s">
        <v>51</v>
      </c>
      <c r="K45" s="3" t="s">
        <v>51</v>
      </c>
      <c r="L45" s="3" t="s">
        <v>51</v>
      </c>
    </row>
    <row r="46" spans="1:12" x14ac:dyDescent="0.25">
      <c r="A46" s="9">
        <v>12</v>
      </c>
      <c r="B46" s="2" t="s">
        <v>166</v>
      </c>
      <c r="C46" s="2" t="s">
        <v>170</v>
      </c>
      <c r="D46" s="3" t="s">
        <v>51</v>
      </c>
      <c r="E46" s="3" t="s">
        <v>51</v>
      </c>
      <c r="F46" s="3" t="s">
        <v>51</v>
      </c>
      <c r="G46" s="3" t="s">
        <v>51</v>
      </c>
      <c r="H46" s="3" t="s">
        <v>51</v>
      </c>
      <c r="I46" s="3" t="s">
        <v>51</v>
      </c>
      <c r="J46" s="3" t="s">
        <v>51</v>
      </c>
      <c r="K46" s="3" t="s">
        <v>51</v>
      </c>
      <c r="L46" s="3">
        <f>+L31+L16</f>
        <v>2000</v>
      </c>
    </row>
  </sheetData>
  <mergeCells count="4">
    <mergeCell ref="A33:L33"/>
    <mergeCell ref="A18:L18"/>
    <mergeCell ref="A3:L3"/>
    <mergeCell ref="A1:L1"/>
  </mergeCells>
  <pageMargins left="0.19685039370078741" right="0.19685039370078741" top="0.74803149606299213" bottom="0.74803149606299213" header="0.31496062992125984" footer="0.31496062992125984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topLeftCell="A15" workbookViewId="0">
      <selection sqref="A1:H35"/>
    </sheetView>
  </sheetViews>
  <sheetFormatPr defaultRowHeight="15" x14ac:dyDescent="0.25"/>
  <cols>
    <col min="1" max="1" width="5.42578125" bestFit="1" customWidth="1"/>
    <col min="2" max="2" width="13.85546875" bestFit="1" customWidth="1"/>
    <col min="3" max="3" width="9.140625" customWidth="1"/>
    <col min="8" max="8" width="10.7109375" customWidth="1"/>
    <col min="11" max="11" width="13.85546875" bestFit="1" customWidth="1"/>
  </cols>
  <sheetData>
    <row r="1" spans="1:8" ht="18.75" x14ac:dyDescent="0.3">
      <c r="A1" s="20" t="s">
        <v>104</v>
      </c>
      <c r="B1" s="20"/>
      <c r="C1" s="20"/>
      <c r="D1" s="20"/>
      <c r="E1" s="20"/>
      <c r="F1" s="20"/>
      <c r="G1" s="20"/>
      <c r="H1" s="20"/>
    </row>
    <row r="2" spans="1:8" ht="75" x14ac:dyDescent="0.25">
      <c r="A2" s="8" t="s">
        <v>0</v>
      </c>
      <c r="B2" s="5" t="s">
        <v>2</v>
      </c>
      <c r="C2" s="5" t="s">
        <v>93</v>
      </c>
      <c r="D2" s="5" t="s">
        <v>94</v>
      </c>
      <c r="E2" s="5" t="s">
        <v>95</v>
      </c>
      <c r="F2" s="5" t="s">
        <v>96</v>
      </c>
      <c r="G2" s="5" t="s">
        <v>97</v>
      </c>
      <c r="H2" s="5" t="s">
        <v>92</v>
      </c>
    </row>
    <row r="3" spans="1:8" x14ac:dyDescent="0.25">
      <c r="A3" s="9">
        <v>1</v>
      </c>
      <c r="B3" s="2" t="s">
        <v>79</v>
      </c>
      <c r="C3" s="2">
        <v>10723</v>
      </c>
      <c r="D3" s="3">
        <v>11863</v>
      </c>
      <c r="E3" s="10">
        <v>6032</v>
      </c>
      <c r="F3" s="3" t="s">
        <v>51</v>
      </c>
      <c r="G3" s="3" t="s">
        <v>51</v>
      </c>
      <c r="H3" s="3" t="s">
        <v>51</v>
      </c>
    </row>
    <row r="4" spans="1:8" x14ac:dyDescent="0.25">
      <c r="A4" s="9">
        <v>2</v>
      </c>
      <c r="B4" s="2" t="s">
        <v>80</v>
      </c>
      <c r="C4" s="2">
        <v>10723</v>
      </c>
      <c r="D4" s="3">
        <v>7800</v>
      </c>
      <c r="E4" s="10">
        <v>6032</v>
      </c>
      <c r="F4" s="3">
        <v>6689</v>
      </c>
      <c r="G4" s="3">
        <v>8000</v>
      </c>
      <c r="H4" s="2">
        <v>9000</v>
      </c>
    </row>
    <row r="5" spans="1:8" x14ac:dyDescent="0.25">
      <c r="A5" s="9">
        <v>3</v>
      </c>
      <c r="B5" s="2" t="s">
        <v>81</v>
      </c>
      <c r="C5" s="2">
        <v>10723</v>
      </c>
      <c r="D5" s="3">
        <v>7800</v>
      </c>
      <c r="E5" s="10">
        <v>6032</v>
      </c>
      <c r="F5" s="3">
        <v>6689</v>
      </c>
      <c r="G5" s="3">
        <v>8000</v>
      </c>
      <c r="H5" s="2">
        <v>9000</v>
      </c>
    </row>
    <row r="6" spans="1:8" x14ac:dyDescent="0.25">
      <c r="A6" s="9">
        <v>4</v>
      </c>
      <c r="B6" s="2" t="s">
        <v>82</v>
      </c>
      <c r="C6" s="2">
        <v>10723</v>
      </c>
      <c r="D6" s="3">
        <v>7800</v>
      </c>
      <c r="E6" s="10">
        <v>6032</v>
      </c>
      <c r="F6" s="3">
        <v>6689</v>
      </c>
      <c r="G6" s="3">
        <v>8000</v>
      </c>
      <c r="H6" s="2">
        <v>9000</v>
      </c>
    </row>
    <row r="7" spans="1:8" x14ac:dyDescent="0.25">
      <c r="A7" s="9">
        <v>5</v>
      </c>
      <c r="B7" s="2" t="s">
        <v>83</v>
      </c>
      <c r="C7" s="2">
        <v>11723</v>
      </c>
      <c r="D7" s="3">
        <v>10175</v>
      </c>
      <c r="E7" s="10">
        <v>8249</v>
      </c>
      <c r="F7" s="3" t="s">
        <v>51</v>
      </c>
      <c r="G7" s="3" t="s">
        <v>51</v>
      </c>
      <c r="H7" s="2" t="s">
        <v>51</v>
      </c>
    </row>
    <row r="8" spans="1:8" x14ac:dyDescent="0.25">
      <c r="A8" s="9">
        <v>6</v>
      </c>
      <c r="B8" s="2" t="s">
        <v>86</v>
      </c>
      <c r="C8" s="2">
        <v>11223</v>
      </c>
      <c r="D8" s="3">
        <v>11663</v>
      </c>
      <c r="E8" s="10">
        <v>6032</v>
      </c>
      <c r="F8" s="3" t="s">
        <v>51</v>
      </c>
      <c r="G8" s="3" t="s">
        <v>51</v>
      </c>
      <c r="H8" s="2" t="s">
        <v>51</v>
      </c>
    </row>
    <row r="9" spans="1:8" x14ac:dyDescent="0.25">
      <c r="A9" s="9">
        <v>7</v>
      </c>
      <c r="B9" s="2" t="s">
        <v>87</v>
      </c>
      <c r="C9" s="2">
        <v>11223</v>
      </c>
      <c r="D9" s="3">
        <v>11363</v>
      </c>
      <c r="E9" s="10">
        <v>6032</v>
      </c>
      <c r="F9" s="3" t="s">
        <v>51</v>
      </c>
      <c r="G9" s="3" t="s">
        <v>51</v>
      </c>
      <c r="H9" s="2" t="s">
        <v>51</v>
      </c>
    </row>
    <row r="10" spans="1:8" x14ac:dyDescent="0.25">
      <c r="A10" s="9">
        <v>8</v>
      </c>
      <c r="B10" s="2" t="s">
        <v>107</v>
      </c>
      <c r="C10" s="2">
        <v>11467</v>
      </c>
      <c r="D10" s="3" t="s">
        <v>51</v>
      </c>
      <c r="E10" s="10">
        <v>3768</v>
      </c>
      <c r="F10" s="3">
        <v>6517</v>
      </c>
      <c r="G10" s="3">
        <v>8000</v>
      </c>
      <c r="H10" s="2">
        <v>8500</v>
      </c>
    </row>
    <row r="11" spans="1:8" x14ac:dyDescent="0.25">
      <c r="A11" s="9">
        <v>9</v>
      </c>
      <c r="B11" s="2" t="s">
        <v>108</v>
      </c>
      <c r="C11" s="2">
        <v>11467</v>
      </c>
      <c r="D11" s="3" t="s">
        <v>51</v>
      </c>
      <c r="E11" s="10">
        <v>3768</v>
      </c>
      <c r="F11" s="3">
        <v>6517</v>
      </c>
      <c r="G11" s="3">
        <v>8000</v>
      </c>
      <c r="H11" s="2">
        <v>8500</v>
      </c>
    </row>
    <row r="13" spans="1:8" ht="18.75" x14ac:dyDescent="0.3">
      <c r="A13" s="20" t="s">
        <v>105</v>
      </c>
      <c r="B13" s="20"/>
      <c r="C13" s="20"/>
      <c r="D13" s="20"/>
      <c r="E13" s="20"/>
      <c r="F13" s="20"/>
      <c r="G13" s="20"/>
      <c r="H13" s="20"/>
    </row>
    <row r="14" spans="1:8" ht="30" x14ac:dyDescent="0.25">
      <c r="A14" s="8" t="s">
        <v>0</v>
      </c>
      <c r="B14" s="5" t="s">
        <v>2</v>
      </c>
      <c r="C14" s="5" t="s">
        <v>98</v>
      </c>
      <c r="D14" s="5" t="s">
        <v>99</v>
      </c>
      <c r="E14" s="5" t="s">
        <v>100</v>
      </c>
      <c r="F14" s="5" t="s">
        <v>101</v>
      </c>
      <c r="G14" s="5" t="s">
        <v>102</v>
      </c>
      <c r="H14" s="5" t="s">
        <v>103</v>
      </c>
    </row>
    <row r="15" spans="1:8" x14ac:dyDescent="0.25">
      <c r="A15" s="9">
        <v>1</v>
      </c>
      <c r="B15" s="2" t="s">
        <v>79</v>
      </c>
      <c r="C15" s="2">
        <v>3792</v>
      </c>
      <c r="D15" s="3">
        <v>425</v>
      </c>
      <c r="E15" s="2">
        <f>13+6+1508+300</f>
        <v>1827</v>
      </c>
      <c r="F15" s="3" t="s">
        <v>51</v>
      </c>
      <c r="G15" s="2" t="s">
        <v>51</v>
      </c>
      <c r="H15" s="3" t="s">
        <v>51</v>
      </c>
    </row>
    <row r="16" spans="1:8" x14ac:dyDescent="0.25">
      <c r="A16" s="9">
        <v>2</v>
      </c>
      <c r="B16" s="2" t="s">
        <v>80</v>
      </c>
      <c r="C16" s="2">
        <v>1722</v>
      </c>
      <c r="D16" s="3">
        <v>425</v>
      </c>
      <c r="E16" s="2">
        <f>13+5+25+1508+300</f>
        <v>1851</v>
      </c>
      <c r="F16" s="3">
        <f>82+1758+26+590+185+30</f>
        <v>2671</v>
      </c>
      <c r="G16" s="2">
        <v>500</v>
      </c>
      <c r="H16" s="2">
        <v>750</v>
      </c>
    </row>
    <row r="17" spans="1:8" x14ac:dyDescent="0.25">
      <c r="A17" s="9">
        <v>3</v>
      </c>
      <c r="B17" s="2" t="s">
        <v>81</v>
      </c>
      <c r="C17" s="2">
        <v>2022</v>
      </c>
      <c r="D17" s="3">
        <v>425</v>
      </c>
      <c r="E17" s="2">
        <f>13+6+1508+300</f>
        <v>1827</v>
      </c>
      <c r="F17" s="3">
        <f>82+1758+26+590+185+30</f>
        <v>2671</v>
      </c>
      <c r="G17" s="2">
        <v>500</v>
      </c>
      <c r="H17" s="2">
        <v>750</v>
      </c>
    </row>
    <row r="18" spans="1:8" x14ac:dyDescent="0.25">
      <c r="A18" s="9">
        <v>4</v>
      </c>
      <c r="B18" s="2" t="s">
        <v>82</v>
      </c>
      <c r="C18" s="2">
        <v>2022</v>
      </c>
      <c r="D18" s="3">
        <v>425</v>
      </c>
      <c r="E18" s="2">
        <f>13+7+1508+300</f>
        <v>1828</v>
      </c>
      <c r="F18" s="3">
        <f>82+1758+26+590+185+30</f>
        <v>2671</v>
      </c>
      <c r="G18" s="2">
        <v>500</v>
      </c>
      <c r="H18" s="2">
        <v>750</v>
      </c>
    </row>
    <row r="19" spans="1:8" x14ac:dyDescent="0.25">
      <c r="A19" s="9">
        <v>5</v>
      </c>
      <c r="B19" s="2" t="s">
        <v>83</v>
      </c>
      <c r="C19" s="2">
        <v>1722</v>
      </c>
      <c r="D19" s="3">
        <v>425</v>
      </c>
      <c r="E19" s="2">
        <f>13+6+190+350+1508+300</f>
        <v>2367</v>
      </c>
      <c r="F19" s="3" t="s">
        <v>51</v>
      </c>
      <c r="G19" s="2" t="s">
        <v>51</v>
      </c>
      <c r="H19" s="2" t="s">
        <v>51</v>
      </c>
    </row>
    <row r="20" spans="1:8" x14ac:dyDescent="0.25">
      <c r="A20" s="9">
        <v>6</v>
      </c>
      <c r="B20" s="2" t="s">
        <v>86</v>
      </c>
      <c r="C20" s="2">
        <v>2867</v>
      </c>
      <c r="D20" s="3">
        <f>490+25</f>
        <v>515</v>
      </c>
      <c r="E20" s="2">
        <f>13+7+1508+300</f>
        <v>1828</v>
      </c>
      <c r="F20" s="3" t="s">
        <v>51</v>
      </c>
      <c r="G20" s="2" t="s">
        <v>51</v>
      </c>
      <c r="H20" s="2" t="s">
        <v>51</v>
      </c>
    </row>
    <row r="21" spans="1:8" x14ac:dyDescent="0.25">
      <c r="A21" s="9">
        <v>7</v>
      </c>
      <c r="B21" s="2" t="s">
        <v>87</v>
      </c>
      <c r="C21" s="2">
        <v>2022</v>
      </c>
      <c r="D21" s="3">
        <f>480+25</f>
        <v>505</v>
      </c>
      <c r="E21" s="2">
        <f>13+8+1508+300</f>
        <v>1829</v>
      </c>
      <c r="F21" s="3" t="s">
        <v>51</v>
      </c>
      <c r="G21" s="2" t="s">
        <v>51</v>
      </c>
      <c r="H21" s="2" t="s">
        <v>51</v>
      </c>
    </row>
    <row r="22" spans="1:8" x14ac:dyDescent="0.25">
      <c r="A22" s="9">
        <v>8</v>
      </c>
      <c r="B22" s="2" t="s">
        <v>107</v>
      </c>
      <c r="C22" s="2">
        <v>1822</v>
      </c>
      <c r="D22" s="3" t="s">
        <v>51</v>
      </c>
      <c r="E22" s="2">
        <f>13+7+1664+300</f>
        <v>1984</v>
      </c>
      <c r="F22" s="3">
        <v>1683</v>
      </c>
      <c r="G22" s="2">
        <v>500</v>
      </c>
      <c r="H22" s="2">
        <v>750</v>
      </c>
    </row>
    <row r="23" spans="1:8" x14ac:dyDescent="0.25">
      <c r="A23" s="9">
        <v>9</v>
      </c>
      <c r="B23" s="2" t="s">
        <v>108</v>
      </c>
      <c r="C23" s="2">
        <v>1822</v>
      </c>
      <c r="D23" s="3" t="s">
        <v>51</v>
      </c>
      <c r="E23" s="2">
        <f>13+7+1664+300</f>
        <v>1984</v>
      </c>
      <c r="F23" s="3">
        <v>1683</v>
      </c>
      <c r="G23" s="2">
        <v>500</v>
      </c>
      <c r="H23" s="2">
        <v>750</v>
      </c>
    </row>
    <row r="24" spans="1:8" x14ac:dyDescent="0.25">
      <c r="F24" s="4"/>
      <c r="G24" s="4"/>
      <c r="H24" s="4"/>
    </row>
    <row r="25" spans="1:8" ht="18.75" x14ac:dyDescent="0.3">
      <c r="A25" s="20" t="s">
        <v>106</v>
      </c>
      <c r="B25" s="20"/>
      <c r="C25" s="20"/>
      <c r="D25" s="20"/>
      <c r="E25" s="20"/>
      <c r="F25" s="20"/>
      <c r="G25" s="20"/>
      <c r="H25" s="20"/>
    </row>
    <row r="26" spans="1:8" ht="30" x14ac:dyDescent="0.25">
      <c r="A26" s="8" t="s">
        <v>0</v>
      </c>
      <c r="B26" s="5" t="s">
        <v>2</v>
      </c>
      <c r="C26" s="5" t="s">
        <v>98</v>
      </c>
      <c r="D26" s="5" t="s">
        <v>99</v>
      </c>
      <c r="E26" s="5" t="s">
        <v>100</v>
      </c>
      <c r="F26" s="5" t="s">
        <v>101</v>
      </c>
      <c r="G26" s="5" t="s">
        <v>102</v>
      </c>
      <c r="H26" s="5" t="s">
        <v>103</v>
      </c>
    </row>
    <row r="27" spans="1:8" x14ac:dyDescent="0.25">
      <c r="A27" s="9">
        <v>1</v>
      </c>
      <c r="B27" s="2" t="s">
        <v>79</v>
      </c>
      <c r="C27" s="2">
        <f t="shared" ref="C27:E33" si="0">+C15+C3</f>
        <v>14515</v>
      </c>
      <c r="D27" s="3">
        <f t="shared" si="0"/>
        <v>12288</v>
      </c>
      <c r="E27" s="2">
        <f t="shared" si="0"/>
        <v>7859</v>
      </c>
      <c r="F27" s="3" t="s">
        <v>51</v>
      </c>
      <c r="G27" s="3" t="s">
        <v>51</v>
      </c>
      <c r="H27" s="3" t="s">
        <v>51</v>
      </c>
    </row>
    <row r="28" spans="1:8" x14ac:dyDescent="0.25">
      <c r="A28" s="9">
        <v>2</v>
      </c>
      <c r="B28" s="2" t="s">
        <v>80</v>
      </c>
      <c r="C28" s="2">
        <f t="shared" si="0"/>
        <v>12445</v>
      </c>
      <c r="D28" s="3">
        <f t="shared" si="0"/>
        <v>8225</v>
      </c>
      <c r="E28" s="2">
        <f t="shared" si="0"/>
        <v>7883</v>
      </c>
      <c r="F28" s="3">
        <f>+F4+F16</f>
        <v>9360</v>
      </c>
      <c r="G28" s="3">
        <f t="shared" ref="G28:H30" si="1">+G16+G4</f>
        <v>8500</v>
      </c>
      <c r="H28" s="2">
        <f t="shared" si="1"/>
        <v>9750</v>
      </c>
    </row>
    <row r="29" spans="1:8" x14ac:dyDescent="0.25">
      <c r="A29" s="9">
        <v>3</v>
      </c>
      <c r="B29" s="2" t="s">
        <v>81</v>
      </c>
      <c r="C29" s="2">
        <f t="shared" si="0"/>
        <v>12745</v>
      </c>
      <c r="D29" s="3">
        <f t="shared" si="0"/>
        <v>8225</v>
      </c>
      <c r="E29" s="2">
        <f t="shared" si="0"/>
        <v>7859</v>
      </c>
      <c r="F29" s="3">
        <f>+F5+F17</f>
        <v>9360</v>
      </c>
      <c r="G29" s="3">
        <f t="shared" si="1"/>
        <v>8500</v>
      </c>
      <c r="H29" s="2">
        <f t="shared" si="1"/>
        <v>9750</v>
      </c>
    </row>
    <row r="30" spans="1:8" x14ac:dyDescent="0.25">
      <c r="A30" s="9">
        <v>4</v>
      </c>
      <c r="B30" s="2" t="s">
        <v>82</v>
      </c>
      <c r="C30" s="2">
        <f t="shared" si="0"/>
        <v>12745</v>
      </c>
      <c r="D30" s="3">
        <f t="shared" si="0"/>
        <v>8225</v>
      </c>
      <c r="E30" s="2">
        <f t="shared" si="0"/>
        <v>7860</v>
      </c>
      <c r="F30" s="3">
        <f>+F6+F18</f>
        <v>9360</v>
      </c>
      <c r="G30" s="3">
        <f t="shared" si="1"/>
        <v>8500</v>
      </c>
      <c r="H30" s="2">
        <f t="shared" si="1"/>
        <v>9750</v>
      </c>
    </row>
    <row r="31" spans="1:8" x14ac:dyDescent="0.25">
      <c r="A31" s="9">
        <v>5</v>
      </c>
      <c r="B31" s="2" t="s">
        <v>83</v>
      </c>
      <c r="C31" s="2">
        <f t="shared" si="0"/>
        <v>13445</v>
      </c>
      <c r="D31" s="3">
        <f t="shared" si="0"/>
        <v>10600</v>
      </c>
      <c r="E31" s="2">
        <f t="shared" si="0"/>
        <v>10616</v>
      </c>
      <c r="F31" s="3" t="s">
        <v>51</v>
      </c>
      <c r="G31" s="3" t="s">
        <v>51</v>
      </c>
      <c r="H31" s="2" t="s">
        <v>51</v>
      </c>
    </row>
    <row r="32" spans="1:8" x14ac:dyDescent="0.25">
      <c r="A32" s="9">
        <v>6</v>
      </c>
      <c r="B32" s="2" t="s">
        <v>86</v>
      </c>
      <c r="C32" s="2">
        <f t="shared" si="0"/>
        <v>14090</v>
      </c>
      <c r="D32" s="3">
        <f t="shared" si="0"/>
        <v>12178</v>
      </c>
      <c r="E32" s="2">
        <f t="shared" si="0"/>
        <v>7860</v>
      </c>
      <c r="F32" s="3" t="s">
        <v>51</v>
      </c>
      <c r="G32" s="3" t="s">
        <v>51</v>
      </c>
      <c r="H32" s="2" t="s">
        <v>51</v>
      </c>
    </row>
    <row r="33" spans="1:8" x14ac:dyDescent="0.25">
      <c r="A33" s="9">
        <v>7</v>
      </c>
      <c r="B33" s="2" t="s">
        <v>87</v>
      </c>
      <c r="C33" s="2">
        <f t="shared" si="0"/>
        <v>13245</v>
      </c>
      <c r="D33" s="3">
        <f t="shared" si="0"/>
        <v>11868</v>
      </c>
      <c r="E33" s="2">
        <f t="shared" si="0"/>
        <v>7861</v>
      </c>
      <c r="F33" s="3" t="s">
        <v>51</v>
      </c>
      <c r="G33" s="3" t="s">
        <v>51</v>
      </c>
      <c r="H33" s="2" t="s">
        <v>51</v>
      </c>
    </row>
    <row r="34" spans="1:8" x14ac:dyDescent="0.25">
      <c r="A34" s="9">
        <v>8</v>
      </c>
      <c r="B34" s="2" t="s">
        <v>107</v>
      </c>
      <c r="C34" s="2">
        <f>+C22+C10</f>
        <v>13289</v>
      </c>
      <c r="D34" s="3" t="s">
        <v>51</v>
      </c>
      <c r="E34" s="2">
        <f t="shared" ref="E34:H35" si="2">+E22+E10</f>
        <v>5752</v>
      </c>
      <c r="F34" s="3">
        <f t="shared" si="2"/>
        <v>8200</v>
      </c>
      <c r="G34" s="3">
        <f t="shared" si="2"/>
        <v>8500</v>
      </c>
      <c r="H34" s="2">
        <f t="shared" si="2"/>
        <v>9250</v>
      </c>
    </row>
    <row r="35" spans="1:8" x14ac:dyDescent="0.25">
      <c r="A35" s="9">
        <v>9</v>
      </c>
      <c r="B35" s="2" t="s">
        <v>108</v>
      </c>
      <c r="C35" s="2">
        <f>+C23+C11</f>
        <v>13289</v>
      </c>
      <c r="D35" s="3" t="s">
        <v>51</v>
      </c>
      <c r="E35" s="2">
        <f t="shared" si="2"/>
        <v>5752</v>
      </c>
      <c r="F35" s="3">
        <f t="shared" si="2"/>
        <v>8200</v>
      </c>
      <c r="G35" s="3">
        <f t="shared" si="2"/>
        <v>8500</v>
      </c>
      <c r="H35" s="2">
        <f t="shared" si="2"/>
        <v>9250</v>
      </c>
    </row>
  </sheetData>
  <mergeCells count="3">
    <mergeCell ref="A1:H1"/>
    <mergeCell ref="A13:H13"/>
    <mergeCell ref="A25:H2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6"/>
  <sheetViews>
    <sheetView workbookViewId="0">
      <selection activeCell="O14" sqref="O14"/>
    </sheetView>
  </sheetViews>
  <sheetFormatPr defaultRowHeight="15" x14ac:dyDescent="0.25"/>
  <cols>
    <col min="1" max="1" width="5.42578125" bestFit="1" customWidth="1"/>
    <col min="2" max="2" width="13.85546875" bestFit="1" customWidth="1"/>
  </cols>
  <sheetData>
    <row r="1" spans="1:8" ht="18.75" x14ac:dyDescent="0.3">
      <c r="A1" s="20" t="s">
        <v>109</v>
      </c>
      <c r="B1" s="20"/>
      <c r="C1" s="20"/>
      <c r="D1" s="20"/>
      <c r="E1" s="20"/>
      <c r="F1" s="20"/>
      <c r="G1" s="20"/>
      <c r="H1" s="20"/>
    </row>
    <row r="2" spans="1:8" ht="75" x14ac:dyDescent="0.25">
      <c r="A2" s="8" t="s">
        <v>0</v>
      </c>
      <c r="B2" s="5" t="s">
        <v>2</v>
      </c>
      <c r="C2" s="5" t="s">
        <v>93</v>
      </c>
      <c r="D2" s="5" t="s">
        <v>94</v>
      </c>
      <c r="E2" s="5" t="s">
        <v>95</v>
      </c>
      <c r="F2" s="5" t="s">
        <v>96</v>
      </c>
      <c r="G2" s="5" t="s">
        <v>97</v>
      </c>
      <c r="H2" s="5" t="s">
        <v>111</v>
      </c>
    </row>
    <row r="3" spans="1:8" x14ac:dyDescent="0.25">
      <c r="A3" s="9">
        <v>1</v>
      </c>
      <c r="B3" s="2" t="s">
        <v>79</v>
      </c>
      <c r="C3" s="2">
        <v>10723</v>
      </c>
      <c r="D3" s="3">
        <v>7395</v>
      </c>
      <c r="E3" s="10">
        <v>7433</v>
      </c>
      <c r="F3" s="3" t="s">
        <v>51</v>
      </c>
      <c r="G3" s="3" t="s">
        <v>51</v>
      </c>
      <c r="H3" s="3" t="s">
        <v>51</v>
      </c>
    </row>
    <row r="4" spans="1:8" x14ac:dyDescent="0.25">
      <c r="A4" s="9">
        <v>2</v>
      </c>
      <c r="B4" s="2" t="s">
        <v>80</v>
      </c>
      <c r="C4" s="2">
        <v>10723</v>
      </c>
      <c r="D4" s="3">
        <v>7388</v>
      </c>
      <c r="E4" s="10">
        <v>7433</v>
      </c>
      <c r="F4" s="3">
        <v>6689</v>
      </c>
      <c r="G4" s="3">
        <v>7300</v>
      </c>
      <c r="H4" s="2">
        <v>7150</v>
      </c>
    </row>
    <row r="5" spans="1:8" x14ac:dyDescent="0.25">
      <c r="A5" s="9">
        <v>3</v>
      </c>
      <c r="B5" s="2" t="s">
        <v>81</v>
      </c>
      <c r="C5" s="2">
        <v>10723</v>
      </c>
      <c r="D5" s="3">
        <v>7388</v>
      </c>
      <c r="E5" s="10">
        <v>7433</v>
      </c>
      <c r="F5" s="3">
        <v>6689</v>
      </c>
      <c r="G5" s="3">
        <v>7300</v>
      </c>
      <c r="H5" s="2">
        <v>7150</v>
      </c>
    </row>
    <row r="6" spans="1:8" x14ac:dyDescent="0.25">
      <c r="A6" s="9">
        <v>4</v>
      </c>
      <c r="B6" s="2" t="s">
        <v>82</v>
      </c>
      <c r="C6" s="2">
        <v>10723</v>
      </c>
      <c r="D6" s="3">
        <v>7388</v>
      </c>
      <c r="E6" s="10">
        <v>7433</v>
      </c>
      <c r="F6" s="3">
        <v>6689</v>
      </c>
      <c r="G6" s="3">
        <v>7300</v>
      </c>
      <c r="H6" s="2">
        <v>7150</v>
      </c>
    </row>
    <row r="7" spans="1:8" x14ac:dyDescent="0.25">
      <c r="A7" s="9">
        <v>5</v>
      </c>
      <c r="B7" s="2" t="s">
        <v>83</v>
      </c>
      <c r="C7" s="2">
        <v>11723</v>
      </c>
      <c r="D7" s="3">
        <f>7395+2025</f>
        <v>9420</v>
      </c>
      <c r="E7" s="10">
        <v>9411</v>
      </c>
      <c r="F7" s="3" t="s">
        <v>51</v>
      </c>
      <c r="G7" s="3" t="s">
        <v>51</v>
      </c>
      <c r="H7" s="2" t="s">
        <v>51</v>
      </c>
    </row>
    <row r="8" spans="1:8" x14ac:dyDescent="0.25">
      <c r="A8" s="9">
        <v>6</v>
      </c>
      <c r="B8" s="2" t="s">
        <v>86</v>
      </c>
      <c r="C8" s="2">
        <v>11223</v>
      </c>
      <c r="D8" s="3">
        <v>7395</v>
      </c>
      <c r="E8" s="10">
        <v>7433</v>
      </c>
      <c r="F8" s="3" t="s">
        <v>51</v>
      </c>
      <c r="G8" s="3" t="s">
        <v>51</v>
      </c>
      <c r="H8" s="2" t="s">
        <v>51</v>
      </c>
    </row>
    <row r="9" spans="1:8" x14ac:dyDescent="0.25">
      <c r="A9" s="9">
        <v>7</v>
      </c>
      <c r="B9" s="2" t="s">
        <v>87</v>
      </c>
      <c r="C9" s="2">
        <v>11223</v>
      </c>
      <c r="D9" s="3">
        <v>7392</v>
      </c>
      <c r="E9" s="10">
        <v>7433</v>
      </c>
      <c r="F9" s="3" t="s">
        <v>51</v>
      </c>
      <c r="G9" s="3" t="s">
        <v>51</v>
      </c>
      <c r="H9" s="2" t="s">
        <v>51</v>
      </c>
    </row>
    <row r="10" spans="1:8" x14ac:dyDescent="0.25">
      <c r="A10" s="9">
        <v>8</v>
      </c>
      <c r="B10" s="2" t="s">
        <v>107</v>
      </c>
      <c r="C10" s="2">
        <v>11467</v>
      </c>
      <c r="D10" s="3" t="s">
        <v>51</v>
      </c>
      <c r="E10" s="10">
        <v>5227</v>
      </c>
      <c r="F10" s="3">
        <v>6467</v>
      </c>
      <c r="G10" s="3">
        <v>7300</v>
      </c>
      <c r="H10" s="2">
        <v>7150</v>
      </c>
    </row>
    <row r="11" spans="1:8" x14ac:dyDescent="0.25">
      <c r="A11" s="9">
        <v>9</v>
      </c>
      <c r="B11" s="2" t="s">
        <v>108</v>
      </c>
      <c r="C11" s="2">
        <v>11467</v>
      </c>
      <c r="D11" s="3" t="s">
        <v>51</v>
      </c>
      <c r="E11" s="10">
        <v>5227</v>
      </c>
      <c r="F11" s="3">
        <v>6467</v>
      </c>
      <c r="G11" s="3">
        <v>7300</v>
      </c>
      <c r="H11" s="2">
        <v>7150</v>
      </c>
    </row>
    <row r="13" spans="1:8" ht="18.75" x14ac:dyDescent="0.3">
      <c r="A13" s="20" t="s">
        <v>105</v>
      </c>
      <c r="B13" s="20"/>
      <c r="C13" s="20"/>
      <c r="D13" s="20"/>
      <c r="E13" s="20"/>
      <c r="F13" s="20"/>
      <c r="G13" s="20"/>
      <c r="H13" s="20"/>
    </row>
    <row r="14" spans="1:8" ht="48" customHeight="1" x14ac:dyDescent="0.25">
      <c r="A14" s="8" t="s">
        <v>0</v>
      </c>
      <c r="B14" s="5" t="s">
        <v>2</v>
      </c>
      <c r="C14" s="5" t="s">
        <v>98</v>
      </c>
      <c r="D14" s="5" t="s">
        <v>99</v>
      </c>
      <c r="E14" s="5" t="s">
        <v>100</v>
      </c>
      <c r="F14" s="5" t="s">
        <v>101</v>
      </c>
      <c r="G14" s="5" t="s">
        <v>102</v>
      </c>
      <c r="H14" s="5" t="s">
        <v>112</v>
      </c>
    </row>
    <row r="15" spans="1:8" x14ac:dyDescent="0.25">
      <c r="A15" s="9">
        <v>1</v>
      </c>
      <c r="B15" s="2" t="s">
        <v>79</v>
      </c>
      <c r="C15" s="2">
        <v>3792</v>
      </c>
      <c r="D15" s="3">
        <f>125+170+25</f>
        <v>320</v>
      </c>
      <c r="E15" s="2">
        <f>13+25+5+300</f>
        <v>343</v>
      </c>
      <c r="F15" s="3" t="s">
        <v>51</v>
      </c>
      <c r="G15" s="2" t="s">
        <v>51</v>
      </c>
      <c r="H15" s="3" t="s">
        <v>51</v>
      </c>
    </row>
    <row r="16" spans="1:8" x14ac:dyDescent="0.25">
      <c r="A16" s="9">
        <v>2</v>
      </c>
      <c r="B16" s="2" t="s">
        <v>80</v>
      </c>
      <c r="C16" s="2">
        <v>1722</v>
      </c>
      <c r="D16" s="3">
        <f>125+170+25</f>
        <v>320</v>
      </c>
      <c r="E16" s="2">
        <f>13+25+5+300</f>
        <v>343</v>
      </c>
      <c r="F16" s="3">
        <f>82+1758+26+590+185+30</f>
        <v>2671</v>
      </c>
      <c r="G16" s="2">
        <v>500</v>
      </c>
      <c r="H16" s="2">
        <v>600</v>
      </c>
    </row>
    <row r="17" spans="1:8" x14ac:dyDescent="0.25">
      <c r="A17" s="9">
        <v>3</v>
      </c>
      <c r="B17" s="2" t="s">
        <v>81</v>
      </c>
      <c r="C17" s="2">
        <v>2022</v>
      </c>
      <c r="D17" s="3">
        <f>125+170+25</f>
        <v>320</v>
      </c>
      <c r="E17" s="2">
        <f>13+25+5+300</f>
        <v>343</v>
      </c>
      <c r="F17" s="3">
        <f>82+1758+26+590+185+30</f>
        <v>2671</v>
      </c>
      <c r="G17" s="2">
        <v>500</v>
      </c>
      <c r="H17" s="2">
        <v>600</v>
      </c>
    </row>
    <row r="18" spans="1:8" x14ac:dyDescent="0.25">
      <c r="A18" s="9">
        <v>4</v>
      </c>
      <c r="B18" s="2" t="s">
        <v>82</v>
      </c>
      <c r="C18" s="2">
        <v>2022</v>
      </c>
      <c r="D18" s="3">
        <f>125+170+25</f>
        <v>320</v>
      </c>
      <c r="E18" s="2">
        <f>13+25+5+300</f>
        <v>343</v>
      </c>
      <c r="F18" s="3">
        <f>82+1758+26+590+185+30</f>
        <v>2671</v>
      </c>
      <c r="G18" s="2">
        <v>500</v>
      </c>
      <c r="H18" s="2">
        <v>600</v>
      </c>
    </row>
    <row r="19" spans="1:8" x14ac:dyDescent="0.25">
      <c r="A19" s="9">
        <v>5</v>
      </c>
      <c r="B19" s="2" t="s">
        <v>83</v>
      </c>
      <c r="C19" s="2">
        <v>1722</v>
      </c>
      <c r="D19" s="3">
        <f>125+170+25+350</f>
        <v>670</v>
      </c>
      <c r="E19" s="2">
        <f>300+13+25+5+454</f>
        <v>797</v>
      </c>
      <c r="F19" s="3" t="s">
        <v>51</v>
      </c>
      <c r="G19" s="2" t="s">
        <v>51</v>
      </c>
      <c r="H19" s="2" t="s">
        <v>51</v>
      </c>
    </row>
    <row r="20" spans="1:8" x14ac:dyDescent="0.25">
      <c r="A20" s="9">
        <v>6</v>
      </c>
      <c r="B20" s="2" t="s">
        <v>86</v>
      </c>
      <c r="C20" s="2">
        <v>2867</v>
      </c>
      <c r="D20" s="3">
        <f>125+170+25+90</f>
        <v>410</v>
      </c>
      <c r="E20" s="2">
        <f>300+13+25+8</f>
        <v>346</v>
      </c>
      <c r="F20" s="3" t="s">
        <v>51</v>
      </c>
      <c r="G20" s="2" t="s">
        <v>51</v>
      </c>
      <c r="H20" s="2" t="s">
        <v>51</v>
      </c>
    </row>
    <row r="21" spans="1:8" x14ac:dyDescent="0.25">
      <c r="A21" s="9">
        <v>7</v>
      </c>
      <c r="B21" s="2" t="s">
        <v>87</v>
      </c>
      <c r="C21" s="2">
        <v>2022</v>
      </c>
      <c r="D21" s="3">
        <f>125+170+25+80</f>
        <v>400</v>
      </c>
      <c r="E21" s="2">
        <f>300+13+25+8</f>
        <v>346</v>
      </c>
      <c r="F21" s="3" t="s">
        <v>51</v>
      </c>
      <c r="G21" s="2" t="s">
        <v>51</v>
      </c>
      <c r="H21" s="2" t="s">
        <v>51</v>
      </c>
    </row>
    <row r="22" spans="1:8" x14ac:dyDescent="0.25">
      <c r="A22" s="9">
        <v>8</v>
      </c>
      <c r="B22" s="2" t="s">
        <v>107</v>
      </c>
      <c r="C22" s="2">
        <v>1822</v>
      </c>
      <c r="D22" s="3" t="s">
        <v>51</v>
      </c>
      <c r="E22" s="2">
        <f>300+13+25+8</f>
        <v>346</v>
      </c>
      <c r="F22" s="3">
        <v>1683</v>
      </c>
      <c r="G22" s="2">
        <v>500</v>
      </c>
      <c r="H22" s="2">
        <v>600</v>
      </c>
    </row>
    <row r="23" spans="1:8" x14ac:dyDescent="0.25">
      <c r="A23" s="9">
        <v>9</v>
      </c>
      <c r="B23" s="2" t="s">
        <v>108</v>
      </c>
      <c r="C23" s="2">
        <v>1822</v>
      </c>
      <c r="D23" s="3" t="s">
        <v>51</v>
      </c>
      <c r="E23" s="2">
        <f>300+13+25+8</f>
        <v>346</v>
      </c>
      <c r="F23" s="3">
        <v>1683</v>
      </c>
      <c r="G23" s="2">
        <v>500</v>
      </c>
      <c r="H23" s="2">
        <v>600</v>
      </c>
    </row>
    <row r="24" spans="1:8" x14ac:dyDescent="0.25">
      <c r="F24" s="4"/>
      <c r="G24" s="4"/>
      <c r="H24" s="4"/>
    </row>
    <row r="25" spans="1:8" ht="18.75" x14ac:dyDescent="0.3">
      <c r="A25" s="20" t="s">
        <v>110</v>
      </c>
      <c r="B25" s="20"/>
      <c r="C25" s="20"/>
      <c r="D25" s="20"/>
      <c r="E25" s="20"/>
      <c r="F25" s="20"/>
      <c r="G25" s="20"/>
      <c r="H25" s="20"/>
    </row>
    <row r="26" spans="1:8" ht="30" x14ac:dyDescent="0.25">
      <c r="A26" s="8" t="s">
        <v>0</v>
      </c>
      <c r="B26" s="5" t="s">
        <v>2</v>
      </c>
      <c r="C26" s="5" t="s">
        <v>98</v>
      </c>
      <c r="D26" s="5" t="s">
        <v>99</v>
      </c>
      <c r="E26" s="5" t="s">
        <v>100</v>
      </c>
      <c r="F26" s="5" t="s">
        <v>101</v>
      </c>
      <c r="G26" s="5" t="s">
        <v>102</v>
      </c>
      <c r="H26" s="5" t="s">
        <v>113</v>
      </c>
    </row>
    <row r="27" spans="1:8" x14ac:dyDescent="0.25">
      <c r="A27" s="9">
        <v>1</v>
      </c>
      <c r="B27" s="2" t="s">
        <v>79</v>
      </c>
      <c r="C27" s="2">
        <f t="shared" ref="C27:H35" si="0">+C15+C3</f>
        <v>14515</v>
      </c>
      <c r="D27" s="3">
        <f t="shared" si="0"/>
        <v>7715</v>
      </c>
      <c r="E27" s="2">
        <f t="shared" si="0"/>
        <v>7776</v>
      </c>
      <c r="F27" s="3" t="s">
        <v>51</v>
      </c>
      <c r="G27" s="3" t="s">
        <v>51</v>
      </c>
      <c r="H27" s="3" t="s">
        <v>51</v>
      </c>
    </row>
    <row r="28" spans="1:8" x14ac:dyDescent="0.25">
      <c r="A28" s="9">
        <v>2</v>
      </c>
      <c r="B28" s="2" t="s">
        <v>80</v>
      </c>
      <c r="C28" s="2">
        <f t="shared" si="0"/>
        <v>12445</v>
      </c>
      <c r="D28" s="3">
        <f t="shared" si="0"/>
        <v>7708</v>
      </c>
      <c r="E28" s="2">
        <f t="shared" si="0"/>
        <v>7776</v>
      </c>
      <c r="F28" s="3">
        <f>+F4+F16</f>
        <v>9360</v>
      </c>
      <c r="G28" s="3">
        <f t="shared" ref="G28:H30" si="1">+G16+G4</f>
        <v>7800</v>
      </c>
      <c r="H28" s="2">
        <f t="shared" si="1"/>
        <v>7750</v>
      </c>
    </row>
    <row r="29" spans="1:8" x14ac:dyDescent="0.25">
      <c r="A29" s="9">
        <v>3</v>
      </c>
      <c r="B29" s="2" t="s">
        <v>81</v>
      </c>
      <c r="C29" s="2">
        <f t="shared" si="0"/>
        <v>12745</v>
      </c>
      <c r="D29" s="3">
        <f t="shared" si="0"/>
        <v>7708</v>
      </c>
      <c r="E29" s="2">
        <f t="shared" si="0"/>
        <v>7776</v>
      </c>
      <c r="F29" s="3">
        <f>+F5+F17</f>
        <v>9360</v>
      </c>
      <c r="G29" s="3">
        <f t="shared" si="1"/>
        <v>7800</v>
      </c>
      <c r="H29" s="2">
        <f t="shared" si="1"/>
        <v>7750</v>
      </c>
    </row>
    <row r="30" spans="1:8" x14ac:dyDescent="0.25">
      <c r="A30" s="9">
        <v>4</v>
      </c>
      <c r="B30" s="2" t="s">
        <v>82</v>
      </c>
      <c r="C30" s="2">
        <f t="shared" si="0"/>
        <v>12745</v>
      </c>
      <c r="D30" s="3">
        <f t="shared" si="0"/>
        <v>7708</v>
      </c>
      <c r="E30" s="2">
        <f t="shared" si="0"/>
        <v>7776</v>
      </c>
      <c r="F30" s="3">
        <f>+F6+F18</f>
        <v>9360</v>
      </c>
      <c r="G30" s="3">
        <f t="shared" si="1"/>
        <v>7800</v>
      </c>
      <c r="H30" s="2">
        <f t="shared" si="1"/>
        <v>7750</v>
      </c>
    </row>
    <row r="31" spans="1:8" x14ac:dyDescent="0.25">
      <c r="A31" s="9">
        <v>5</v>
      </c>
      <c r="B31" s="2" t="s">
        <v>83</v>
      </c>
      <c r="C31" s="2">
        <f t="shared" si="0"/>
        <v>13445</v>
      </c>
      <c r="D31" s="3">
        <f t="shared" si="0"/>
        <v>10090</v>
      </c>
      <c r="E31" s="2">
        <f t="shared" si="0"/>
        <v>10208</v>
      </c>
      <c r="F31" s="3" t="s">
        <v>51</v>
      </c>
      <c r="G31" s="3" t="s">
        <v>51</v>
      </c>
      <c r="H31" s="2" t="s">
        <v>51</v>
      </c>
    </row>
    <row r="32" spans="1:8" x14ac:dyDescent="0.25">
      <c r="A32" s="9">
        <v>6</v>
      </c>
      <c r="B32" s="2" t="s">
        <v>86</v>
      </c>
      <c r="C32" s="2">
        <f t="shared" si="0"/>
        <v>14090</v>
      </c>
      <c r="D32" s="3">
        <f t="shared" si="0"/>
        <v>7805</v>
      </c>
      <c r="E32" s="2">
        <f t="shared" si="0"/>
        <v>7779</v>
      </c>
      <c r="F32" s="3" t="s">
        <v>51</v>
      </c>
      <c r="G32" s="3" t="s">
        <v>51</v>
      </c>
      <c r="H32" s="2" t="s">
        <v>51</v>
      </c>
    </row>
    <row r="33" spans="1:20" x14ac:dyDescent="0.25">
      <c r="A33" s="9">
        <v>7</v>
      </c>
      <c r="B33" s="2" t="s">
        <v>87</v>
      </c>
      <c r="C33" s="2">
        <f t="shared" si="0"/>
        <v>13245</v>
      </c>
      <c r="D33" s="3">
        <f t="shared" si="0"/>
        <v>7792</v>
      </c>
      <c r="E33" s="2">
        <f t="shared" si="0"/>
        <v>7779</v>
      </c>
      <c r="F33" s="3" t="s">
        <v>51</v>
      </c>
      <c r="G33" s="3" t="s">
        <v>51</v>
      </c>
      <c r="H33" s="2" t="s">
        <v>51</v>
      </c>
    </row>
    <row r="34" spans="1:20" x14ac:dyDescent="0.25">
      <c r="A34" s="9">
        <v>8</v>
      </c>
      <c r="B34" s="2" t="s">
        <v>107</v>
      </c>
      <c r="C34" s="2">
        <f>+C22+C10</f>
        <v>13289</v>
      </c>
      <c r="D34" s="3" t="s">
        <v>51</v>
      </c>
      <c r="E34" s="2">
        <f t="shared" si="0"/>
        <v>5573</v>
      </c>
      <c r="F34" s="3">
        <f t="shared" si="0"/>
        <v>8150</v>
      </c>
      <c r="G34" s="3">
        <f t="shared" si="0"/>
        <v>7800</v>
      </c>
      <c r="H34" s="2">
        <f t="shared" si="0"/>
        <v>7750</v>
      </c>
    </row>
    <row r="35" spans="1:20" x14ac:dyDescent="0.25">
      <c r="A35" s="9">
        <v>9</v>
      </c>
      <c r="B35" s="2" t="s">
        <v>108</v>
      </c>
      <c r="C35" s="2">
        <f>+C23+C11</f>
        <v>13289</v>
      </c>
      <c r="D35" s="3" t="s">
        <v>51</v>
      </c>
      <c r="E35" s="2">
        <f t="shared" si="0"/>
        <v>5573</v>
      </c>
      <c r="F35" s="3">
        <f t="shared" si="0"/>
        <v>8150</v>
      </c>
      <c r="G35" s="3">
        <f t="shared" si="0"/>
        <v>7800</v>
      </c>
      <c r="H35" s="2">
        <f t="shared" si="0"/>
        <v>7750</v>
      </c>
      <c r="T35">
        <v>10028</v>
      </c>
    </row>
    <row r="36" spans="1:20" x14ac:dyDescent="0.25">
      <c r="T36">
        <f>+T35-9574</f>
        <v>454</v>
      </c>
    </row>
  </sheetData>
  <mergeCells count="3">
    <mergeCell ref="A1:H1"/>
    <mergeCell ref="A13:H13"/>
    <mergeCell ref="A25:H25"/>
  </mergeCells>
  <pageMargins left="0.70866141732283472" right="0.70866141732283472" top="0.74803149606299213" bottom="0.74803149606299213" header="0.31496062992125984" footer="0.31496062992125984"/>
  <pageSetup paperSize="9" scale="10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topLeftCell="A15" workbookViewId="0">
      <selection sqref="A1:K35"/>
    </sheetView>
  </sheetViews>
  <sheetFormatPr defaultRowHeight="15" x14ac:dyDescent="0.25"/>
  <cols>
    <col min="1" max="1" width="5.42578125" bestFit="1" customWidth="1"/>
    <col min="2" max="2" width="13.85546875" bestFit="1" customWidth="1"/>
    <col min="3" max="3" width="8.42578125" bestFit="1" customWidth="1"/>
    <col min="4" max="6" width="8.85546875" bestFit="1" customWidth="1"/>
    <col min="8" max="8" width="8.85546875" bestFit="1" customWidth="1"/>
    <col min="9" max="9" width="6.42578125" style="11" bestFit="1" customWidth="1"/>
    <col min="10" max="10" width="6.140625" style="11" customWidth="1"/>
    <col min="11" max="11" width="7" style="11" customWidth="1"/>
  </cols>
  <sheetData>
    <row r="1" spans="1:11" ht="18.75" x14ac:dyDescent="0.3">
      <c r="A1" s="20" t="s">
        <v>123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90" x14ac:dyDescent="0.25">
      <c r="A2" s="8" t="s">
        <v>0</v>
      </c>
      <c r="B2" s="5" t="s">
        <v>2</v>
      </c>
      <c r="C2" s="5" t="s">
        <v>93</v>
      </c>
      <c r="D2" s="5" t="s">
        <v>94</v>
      </c>
      <c r="E2" s="5" t="s">
        <v>95</v>
      </c>
      <c r="F2" s="5" t="s">
        <v>96</v>
      </c>
      <c r="G2" s="5" t="s">
        <v>97</v>
      </c>
      <c r="H2" s="5" t="s">
        <v>119</v>
      </c>
      <c r="I2" s="5" t="s">
        <v>120</v>
      </c>
      <c r="J2" s="5" t="s">
        <v>121</v>
      </c>
      <c r="K2" s="5" t="s">
        <v>122</v>
      </c>
    </row>
    <row r="3" spans="1:11" x14ac:dyDescent="0.25">
      <c r="A3" s="9">
        <v>1</v>
      </c>
      <c r="B3" s="2" t="s">
        <v>79</v>
      </c>
      <c r="C3" s="2">
        <v>10723</v>
      </c>
      <c r="D3" s="3">
        <v>7395</v>
      </c>
      <c r="E3" s="10">
        <v>6182</v>
      </c>
      <c r="F3" s="3" t="s">
        <v>51</v>
      </c>
      <c r="G3" s="3" t="s">
        <v>51</v>
      </c>
      <c r="H3" s="3" t="s">
        <v>51</v>
      </c>
      <c r="I3" s="2"/>
      <c r="J3" s="2" t="s">
        <v>51</v>
      </c>
      <c r="K3" s="2" t="s">
        <v>51</v>
      </c>
    </row>
    <row r="4" spans="1:11" x14ac:dyDescent="0.25">
      <c r="A4" s="9">
        <v>2</v>
      </c>
      <c r="B4" s="2" t="s">
        <v>80</v>
      </c>
      <c r="C4" s="2">
        <v>10723</v>
      </c>
      <c r="D4" s="3">
        <v>6913</v>
      </c>
      <c r="E4" s="10">
        <v>6182</v>
      </c>
      <c r="F4" s="3">
        <f>4509+1758</f>
        <v>6267</v>
      </c>
      <c r="G4" s="3">
        <v>7000</v>
      </c>
      <c r="H4" s="2">
        <v>7150</v>
      </c>
      <c r="I4" s="2">
        <v>10000</v>
      </c>
      <c r="J4" s="2">
        <f>5681+1669</f>
        <v>7350</v>
      </c>
      <c r="K4" s="2" t="s">
        <v>51</v>
      </c>
    </row>
    <row r="5" spans="1:11" x14ac:dyDescent="0.25">
      <c r="A5" s="9">
        <v>3</v>
      </c>
      <c r="B5" s="2" t="s">
        <v>81</v>
      </c>
      <c r="C5" s="2">
        <v>10723</v>
      </c>
      <c r="D5" s="3">
        <v>6913</v>
      </c>
      <c r="E5" s="10">
        <v>6182</v>
      </c>
      <c r="F5" s="3">
        <f>4509+1758</f>
        <v>6267</v>
      </c>
      <c r="G5" s="3">
        <v>7000</v>
      </c>
      <c r="H5" s="2">
        <v>7150</v>
      </c>
      <c r="I5" s="2">
        <v>8500</v>
      </c>
      <c r="J5" s="2">
        <f>5681+1669</f>
        <v>7350</v>
      </c>
      <c r="K5" s="2" t="s">
        <v>51</v>
      </c>
    </row>
    <row r="6" spans="1:11" x14ac:dyDescent="0.25">
      <c r="A6" s="9">
        <v>4</v>
      </c>
      <c r="B6" s="2" t="s">
        <v>82</v>
      </c>
      <c r="C6" s="2">
        <v>10723</v>
      </c>
      <c r="D6" s="3">
        <v>6913</v>
      </c>
      <c r="E6" s="10">
        <v>6182</v>
      </c>
      <c r="F6" s="3">
        <f>4509+1758</f>
        <v>6267</v>
      </c>
      <c r="G6" s="3">
        <v>7000</v>
      </c>
      <c r="H6" s="2">
        <v>7150</v>
      </c>
      <c r="I6" s="2">
        <v>10000</v>
      </c>
      <c r="J6" s="2">
        <f>5681+1669</f>
        <v>7350</v>
      </c>
      <c r="K6" s="2" t="s">
        <v>51</v>
      </c>
    </row>
    <row r="7" spans="1:11" x14ac:dyDescent="0.25">
      <c r="A7" s="9">
        <v>5</v>
      </c>
      <c r="B7" s="2" t="s">
        <v>83</v>
      </c>
      <c r="C7" s="2">
        <v>11723</v>
      </c>
      <c r="D7" s="3">
        <f>6913+2325</f>
        <v>9238</v>
      </c>
      <c r="E7" s="10">
        <f>6182+1717+12+190+350+150</f>
        <v>8601</v>
      </c>
      <c r="F7" s="3" t="s">
        <v>51</v>
      </c>
      <c r="G7" s="3" t="s">
        <v>51</v>
      </c>
      <c r="H7" s="2" t="s">
        <v>51</v>
      </c>
      <c r="I7" s="2"/>
      <c r="J7" s="2" t="s">
        <v>51</v>
      </c>
      <c r="K7" s="2" t="s">
        <v>51</v>
      </c>
    </row>
    <row r="8" spans="1:11" x14ac:dyDescent="0.25">
      <c r="A8" s="9">
        <v>6</v>
      </c>
      <c r="B8" s="2" t="s">
        <v>86</v>
      </c>
      <c r="C8" s="2">
        <v>11223</v>
      </c>
      <c r="D8" s="3">
        <v>7395</v>
      </c>
      <c r="E8" s="10">
        <v>6182</v>
      </c>
      <c r="F8" s="3" t="s">
        <v>51</v>
      </c>
      <c r="G8" s="3" t="s">
        <v>51</v>
      </c>
      <c r="H8" s="2" t="s">
        <v>51</v>
      </c>
      <c r="I8" s="2"/>
      <c r="J8" s="2" t="s">
        <v>51</v>
      </c>
      <c r="K8" s="2" t="s">
        <v>51</v>
      </c>
    </row>
    <row r="9" spans="1:11" x14ac:dyDescent="0.25">
      <c r="A9" s="9">
        <v>7</v>
      </c>
      <c r="B9" s="2" t="s">
        <v>87</v>
      </c>
      <c r="C9" s="2">
        <v>11223</v>
      </c>
      <c r="D9" s="3">
        <v>7395</v>
      </c>
      <c r="E9" s="10">
        <v>6182</v>
      </c>
      <c r="F9" s="3" t="s">
        <v>51</v>
      </c>
      <c r="G9" s="3" t="s">
        <v>51</v>
      </c>
      <c r="H9" s="2" t="s">
        <v>51</v>
      </c>
      <c r="I9" s="2"/>
      <c r="J9" s="2" t="s">
        <v>51</v>
      </c>
      <c r="K9" s="2" t="s">
        <v>51</v>
      </c>
    </row>
    <row r="10" spans="1:11" x14ac:dyDescent="0.25">
      <c r="A10" s="9">
        <v>8</v>
      </c>
      <c r="B10" s="2" t="s">
        <v>107</v>
      </c>
      <c r="C10" s="2">
        <v>11467</v>
      </c>
      <c r="D10" s="3" t="s">
        <v>51</v>
      </c>
      <c r="E10" s="10">
        <v>5527</v>
      </c>
      <c r="F10" s="3">
        <v>5395</v>
      </c>
      <c r="G10" s="3">
        <v>6500</v>
      </c>
      <c r="H10" s="2">
        <v>5500</v>
      </c>
      <c r="I10" s="2">
        <v>6000</v>
      </c>
      <c r="J10" s="2">
        <f>4221+1102</f>
        <v>5323</v>
      </c>
      <c r="K10" s="2">
        <v>5945</v>
      </c>
    </row>
    <row r="11" spans="1:11" x14ac:dyDescent="0.25">
      <c r="A11" s="9">
        <v>9</v>
      </c>
      <c r="B11" s="2" t="s">
        <v>108</v>
      </c>
      <c r="C11" s="2">
        <v>11467</v>
      </c>
      <c r="D11" s="3" t="s">
        <v>51</v>
      </c>
      <c r="E11" s="10">
        <v>5550</v>
      </c>
      <c r="F11" s="3">
        <v>5395</v>
      </c>
      <c r="G11" s="3">
        <v>6500</v>
      </c>
      <c r="H11" s="2">
        <v>5500</v>
      </c>
      <c r="I11" s="2" t="s">
        <v>51</v>
      </c>
      <c r="J11" s="2" t="s">
        <v>51</v>
      </c>
      <c r="K11" s="2">
        <v>5945</v>
      </c>
    </row>
    <row r="13" spans="1:11" ht="15.75" x14ac:dyDescent="0.25">
      <c r="A13" s="21" t="s">
        <v>124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ht="30" x14ac:dyDescent="0.25">
      <c r="A14" s="8" t="s">
        <v>0</v>
      </c>
      <c r="B14" s="5" t="s">
        <v>2</v>
      </c>
      <c r="C14" s="5" t="s">
        <v>98</v>
      </c>
      <c r="D14" s="5" t="s">
        <v>99</v>
      </c>
      <c r="E14" s="5" t="s">
        <v>100</v>
      </c>
      <c r="F14" s="5" t="s">
        <v>101</v>
      </c>
      <c r="G14" s="5" t="s">
        <v>102</v>
      </c>
      <c r="H14" s="5" t="s">
        <v>112</v>
      </c>
      <c r="I14" s="5" t="s">
        <v>117</v>
      </c>
      <c r="J14" s="5" t="s">
        <v>115</v>
      </c>
      <c r="K14" s="5" t="s">
        <v>114</v>
      </c>
    </row>
    <row r="15" spans="1:11" x14ac:dyDescent="0.25">
      <c r="A15" s="9">
        <v>1</v>
      </c>
      <c r="B15" s="2" t="s">
        <v>79</v>
      </c>
      <c r="C15" s="2">
        <v>3792</v>
      </c>
      <c r="D15" s="3">
        <f>125+170+25</f>
        <v>320</v>
      </c>
      <c r="E15" s="2">
        <f t="shared" ref="E15:E21" si="0">1508+13+25+5+300</f>
        <v>1851</v>
      </c>
      <c r="F15" s="3" t="s">
        <v>51</v>
      </c>
      <c r="G15" s="2" t="s">
        <v>51</v>
      </c>
      <c r="H15" s="3" t="s">
        <v>51</v>
      </c>
      <c r="I15" s="2"/>
      <c r="J15" s="2" t="s">
        <v>51</v>
      </c>
      <c r="K15" s="2" t="s">
        <v>51</v>
      </c>
    </row>
    <row r="16" spans="1:11" x14ac:dyDescent="0.25">
      <c r="A16" s="9">
        <v>2</v>
      </c>
      <c r="B16" s="2" t="s">
        <v>80</v>
      </c>
      <c r="C16" s="2">
        <v>1722</v>
      </c>
      <c r="D16" s="3">
        <f>125+170+25</f>
        <v>320</v>
      </c>
      <c r="E16" s="2">
        <f t="shared" si="0"/>
        <v>1851</v>
      </c>
      <c r="F16" s="3">
        <f>82+26+590+185+30</f>
        <v>913</v>
      </c>
      <c r="G16" s="2">
        <v>500</v>
      </c>
      <c r="H16" s="2">
        <v>550</v>
      </c>
      <c r="I16" s="2">
        <v>2900</v>
      </c>
      <c r="J16" s="2">
        <f>30+9+26+32</f>
        <v>97</v>
      </c>
      <c r="K16" s="2" t="s">
        <v>51</v>
      </c>
    </row>
    <row r="17" spans="1:11" x14ac:dyDescent="0.25">
      <c r="A17" s="9">
        <v>3</v>
      </c>
      <c r="B17" s="2" t="s">
        <v>81</v>
      </c>
      <c r="C17" s="2">
        <v>2022</v>
      </c>
      <c r="D17" s="3">
        <f>125+170+25</f>
        <v>320</v>
      </c>
      <c r="E17" s="2">
        <f t="shared" si="0"/>
        <v>1851</v>
      </c>
      <c r="F17" s="3">
        <f>82+26+590+185+30</f>
        <v>913</v>
      </c>
      <c r="G17" s="2">
        <v>500</v>
      </c>
      <c r="H17" s="2">
        <v>550</v>
      </c>
      <c r="I17" s="2">
        <v>2000</v>
      </c>
      <c r="J17" s="2">
        <f>30+9+26+32</f>
        <v>97</v>
      </c>
      <c r="K17" s="2" t="s">
        <v>51</v>
      </c>
    </row>
    <row r="18" spans="1:11" x14ac:dyDescent="0.25">
      <c r="A18" s="9">
        <v>4</v>
      </c>
      <c r="B18" s="2" t="s">
        <v>82</v>
      </c>
      <c r="C18" s="2">
        <v>2022</v>
      </c>
      <c r="D18" s="3">
        <f>125+170+25</f>
        <v>320</v>
      </c>
      <c r="E18" s="2">
        <f t="shared" si="0"/>
        <v>1851</v>
      </c>
      <c r="F18" s="3">
        <f>82+26+590+185+30</f>
        <v>913</v>
      </c>
      <c r="G18" s="2">
        <v>500</v>
      </c>
      <c r="H18" s="2">
        <v>550</v>
      </c>
      <c r="I18" s="2">
        <v>4437</v>
      </c>
      <c r="J18" s="2">
        <f>30+9+26+32</f>
        <v>97</v>
      </c>
      <c r="K18" s="2" t="s">
        <v>51</v>
      </c>
    </row>
    <row r="19" spans="1:11" x14ac:dyDescent="0.25">
      <c r="A19" s="9">
        <v>5</v>
      </c>
      <c r="B19" s="2" t="s">
        <v>83</v>
      </c>
      <c r="C19" s="2">
        <v>1722</v>
      </c>
      <c r="D19" s="3">
        <f>125+170+25+350</f>
        <v>670</v>
      </c>
      <c r="E19" s="2">
        <f t="shared" si="0"/>
        <v>1851</v>
      </c>
      <c r="F19" s="3" t="s">
        <v>51</v>
      </c>
      <c r="G19" s="2" t="s">
        <v>51</v>
      </c>
      <c r="H19" s="2" t="s">
        <v>51</v>
      </c>
      <c r="I19" s="2"/>
      <c r="J19" s="2" t="s">
        <v>51</v>
      </c>
      <c r="K19" s="2" t="s">
        <v>51</v>
      </c>
    </row>
    <row r="20" spans="1:11" x14ac:dyDescent="0.25">
      <c r="A20" s="9">
        <v>6</v>
      </c>
      <c r="B20" s="2" t="s">
        <v>86</v>
      </c>
      <c r="C20" s="2">
        <v>2867</v>
      </c>
      <c r="D20" s="3">
        <f>125+170+25+90</f>
        <v>410</v>
      </c>
      <c r="E20" s="2">
        <f t="shared" si="0"/>
        <v>1851</v>
      </c>
      <c r="F20" s="3" t="s">
        <v>51</v>
      </c>
      <c r="G20" s="2" t="s">
        <v>51</v>
      </c>
      <c r="H20" s="2" t="s">
        <v>51</v>
      </c>
      <c r="I20" s="2"/>
      <c r="J20" s="2" t="s">
        <v>51</v>
      </c>
      <c r="K20" s="2" t="s">
        <v>51</v>
      </c>
    </row>
    <row r="21" spans="1:11" x14ac:dyDescent="0.25">
      <c r="A21" s="9">
        <v>7</v>
      </c>
      <c r="B21" s="2" t="s">
        <v>87</v>
      </c>
      <c r="C21" s="2">
        <v>2022</v>
      </c>
      <c r="D21" s="3">
        <f>125+170+25+80</f>
        <v>400</v>
      </c>
      <c r="E21" s="2">
        <f t="shared" si="0"/>
        <v>1851</v>
      </c>
      <c r="F21" s="3" t="s">
        <v>51</v>
      </c>
      <c r="G21" s="2" t="s">
        <v>51</v>
      </c>
      <c r="H21" s="2" t="s">
        <v>51</v>
      </c>
      <c r="I21" s="2"/>
      <c r="J21" s="2" t="s">
        <v>51</v>
      </c>
      <c r="K21" s="2" t="s">
        <v>51</v>
      </c>
    </row>
    <row r="22" spans="1:11" x14ac:dyDescent="0.25">
      <c r="A22" s="9">
        <v>8</v>
      </c>
      <c r="B22" s="2" t="s">
        <v>107</v>
      </c>
      <c r="C22" s="2">
        <v>1822</v>
      </c>
      <c r="D22" s="3" t="s">
        <v>51</v>
      </c>
      <c r="E22" s="2">
        <f>13+25+8+300</f>
        <v>346</v>
      </c>
      <c r="F22" s="3">
        <f>826+390+139</f>
        <v>1355</v>
      </c>
      <c r="G22" s="2">
        <v>400</v>
      </c>
      <c r="H22" s="2">
        <v>300</v>
      </c>
      <c r="I22" s="2">
        <v>500</v>
      </c>
      <c r="J22" s="2">
        <f>30+6+9+32</f>
        <v>77</v>
      </c>
      <c r="K22" s="2">
        <v>355</v>
      </c>
    </row>
    <row r="23" spans="1:11" x14ac:dyDescent="0.25">
      <c r="A23" s="9">
        <v>9</v>
      </c>
      <c r="B23" s="2" t="s">
        <v>108</v>
      </c>
      <c r="C23" s="2">
        <v>1822</v>
      </c>
      <c r="D23" s="3" t="s">
        <v>51</v>
      </c>
      <c r="E23" s="2">
        <f>300+13+25+8</f>
        <v>346</v>
      </c>
      <c r="F23" s="3">
        <f>826+390+139</f>
        <v>1355</v>
      </c>
      <c r="G23" s="2">
        <v>400</v>
      </c>
      <c r="H23" s="2">
        <v>300</v>
      </c>
      <c r="I23" s="2" t="s">
        <v>51</v>
      </c>
      <c r="J23" s="2" t="s">
        <v>51</v>
      </c>
      <c r="K23" s="2">
        <v>355</v>
      </c>
    </row>
    <row r="24" spans="1:11" x14ac:dyDescent="0.25">
      <c r="F24" s="4"/>
      <c r="G24" s="4"/>
      <c r="H24" s="4"/>
    </row>
    <row r="25" spans="1:11" ht="18.75" x14ac:dyDescent="0.3">
      <c r="A25" s="20" t="s">
        <v>125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1" ht="30" x14ac:dyDescent="0.25">
      <c r="A26" s="8" t="s">
        <v>0</v>
      </c>
      <c r="B26" s="5" t="s">
        <v>2</v>
      </c>
      <c r="C26" s="5" t="s">
        <v>98</v>
      </c>
      <c r="D26" s="5" t="s">
        <v>99</v>
      </c>
      <c r="E26" s="5" t="s">
        <v>100</v>
      </c>
      <c r="F26" s="5" t="s">
        <v>101</v>
      </c>
      <c r="G26" s="5" t="s">
        <v>102</v>
      </c>
      <c r="H26" s="5" t="s">
        <v>113</v>
      </c>
      <c r="I26" s="5" t="s">
        <v>118</v>
      </c>
      <c r="J26" s="5" t="s">
        <v>116</v>
      </c>
      <c r="K26" s="5" t="s">
        <v>114</v>
      </c>
    </row>
    <row r="27" spans="1:11" x14ac:dyDescent="0.25">
      <c r="A27" s="9">
        <v>1</v>
      </c>
      <c r="B27" s="2" t="s">
        <v>79</v>
      </c>
      <c r="C27" s="2">
        <f t="shared" ref="C27:H35" si="1">+C15+C3</f>
        <v>14515</v>
      </c>
      <c r="D27" s="3">
        <f t="shared" si="1"/>
        <v>7715</v>
      </c>
      <c r="E27" s="2">
        <f t="shared" si="1"/>
        <v>8033</v>
      </c>
      <c r="F27" s="3" t="s">
        <v>51</v>
      </c>
      <c r="G27" s="3" t="s">
        <v>51</v>
      </c>
      <c r="H27" s="3" t="s">
        <v>51</v>
      </c>
      <c r="I27" s="2"/>
      <c r="J27" s="2" t="s">
        <v>51</v>
      </c>
      <c r="K27" s="2" t="s">
        <v>51</v>
      </c>
    </row>
    <row r="28" spans="1:11" x14ac:dyDescent="0.25">
      <c r="A28" s="9">
        <v>2</v>
      </c>
      <c r="B28" s="2" t="s">
        <v>80</v>
      </c>
      <c r="C28" s="2">
        <f t="shared" si="1"/>
        <v>12445</v>
      </c>
      <c r="D28" s="3">
        <f t="shared" si="1"/>
        <v>7233</v>
      </c>
      <c r="E28" s="2">
        <f t="shared" si="1"/>
        <v>8033</v>
      </c>
      <c r="F28" s="3">
        <f>+F4+F16</f>
        <v>7180</v>
      </c>
      <c r="G28" s="3">
        <f t="shared" ref="G28:H30" si="2">+G16+G4</f>
        <v>7500</v>
      </c>
      <c r="H28" s="2">
        <f t="shared" si="2"/>
        <v>7700</v>
      </c>
      <c r="I28" s="2">
        <f t="shared" ref="I28:J30" si="3">+I4+I16</f>
        <v>12900</v>
      </c>
      <c r="J28" s="2">
        <f t="shared" si="3"/>
        <v>7447</v>
      </c>
      <c r="K28" s="2" t="s">
        <v>51</v>
      </c>
    </row>
    <row r="29" spans="1:11" x14ac:dyDescent="0.25">
      <c r="A29" s="9">
        <v>3</v>
      </c>
      <c r="B29" s="2" t="s">
        <v>81</v>
      </c>
      <c r="C29" s="2">
        <f t="shared" si="1"/>
        <v>12745</v>
      </c>
      <c r="D29" s="3">
        <f t="shared" si="1"/>
        <v>7233</v>
      </c>
      <c r="E29" s="2">
        <f t="shared" si="1"/>
        <v>8033</v>
      </c>
      <c r="F29" s="3">
        <f>+F5+F17</f>
        <v>7180</v>
      </c>
      <c r="G29" s="3">
        <f t="shared" si="2"/>
        <v>7500</v>
      </c>
      <c r="H29" s="2">
        <f t="shared" si="2"/>
        <v>7700</v>
      </c>
      <c r="I29" s="2">
        <f t="shared" si="3"/>
        <v>10500</v>
      </c>
      <c r="J29" s="2">
        <f t="shared" si="3"/>
        <v>7447</v>
      </c>
      <c r="K29" s="2" t="s">
        <v>51</v>
      </c>
    </row>
    <row r="30" spans="1:11" x14ac:dyDescent="0.25">
      <c r="A30" s="9">
        <v>4</v>
      </c>
      <c r="B30" s="2" t="s">
        <v>82</v>
      </c>
      <c r="C30" s="2">
        <f t="shared" si="1"/>
        <v>12745</v>
      </c>
      <c r="D30" s="3">
        <f t="shared" si="1"/>
        <v>7233</v>
      </c>
      <c r="E30" s="2">
        <f t="shared" si="1"/>
        <v>8033</v>
      </c>
      <c r="F30" s="3">
        <f>+F6+F18</f>
        <v>7180</v>
      </c>
      <c r="G30" s="3">
        <f t="shared" si="2"/>
        <v>7500</v>
      </c>
      <c r="H30" s="2">
        <f t="shared" si="2"/>
        <v>7700</v>
      </c>
      <c r="I30" s="2">
        <f t="shared" si="3"/>
        <v>14437</v>
      </c>
      <c r="J30" s="2">
        <f t="shared" si="3"/>
        <v>7447</v>
      </c>
      <c r="K30" s="2" t="s">
        <v>51</v>
      </c>
    </row>
    <row r="31" spans="1:11" x14ac:dyDescent="0.25">
      <c r="A31" s="9">
        <v>5</v>
      </c>
      <c r="B31" s="2" t="s">
        <v>83</v>
      </c>
      <c r="C31" s="2">
        <f t="shared" si="1"/>
        <v>13445</v>
      </c>
      <c r="D31" s="3">
        <f t="shared" si="1"/>
        <v>9908</v>
      </c>
      <c r="E31" s="2">
        <f t="shared" si="1"/>
        <v>10452</v>
      </c>
      <c r="F31" s="3" t="s">
        <v>51</v>
      </c>
      <c r="G31" s="3" t="s">
        <v>51</v>
      </c>
      <c r="H31" s="2" t="s">
        <v>51</v>
      </c>
      <c r="I31" s="2"/>
      <c r="J31" s="2" t="s">
        <v>51</v>
      </c>
      <c r="K31" s="2" t="s">
        <v>51</v>
      </c>
    </row>
    <row r="32" spans="1:11" x14ac:dyDescent="0.25">
      <c r="A32" s="9">
        <v>6</v>
      </c>
      <c r="B32" s="2" t="s">
        <v>86</v>
      </c>
      <c r="C32" s="2">
        <f t="shared" si="1"/>
        <v>14090</v>
      </c>
      <c r="D32" s="3">
        <f t="shared" si="1"/>
        <v>7805</v>
      </c>
      <c r="E32" s="2">
        <f t="shared" si="1"/>
        <v>8033</v>
      </c>
      <c r="F32" s="3" t="s">
        <v>51</v>
      </c>
      <c r="G32" s="3" t="s">
        <v>51</v>
      </c>
      <c r="H32" s="2" t="s">
        <v>51</v>
      </c>
      <c r="I32" s="2"/>
      <c r="J32" s="2" t="s">
        <v>51</v>
      </c>
      <c r="K32" s="2" t="s">
        <v>51</v>
      </c>
    </row>
    <row r="33" spans="1:11" x14ac:dyDescent="0.25">
      <c r="A33" s="9">
        <v>7</v>
      </c>
      <c r="B33" s="2" t="s">
        <v>87</v>
      </c>
      <c r="C33" s="2">
        <f t="shared" si="1"/>
        <v>13245</v>
      </c>
      <c r="D33" s="3">
        <f t="shared" si="1"/>
        <v>7795</v>
      </c>
      <c r="E33" s="2">
        <f t="shared" si="1"/>
        <v>8033</v>
      </c>
      <c r="F33" s="3" t="s">
        <v>51</v>
      </c>
      <c r="G33" s="3" t="s">
        <v>51</v>
      </c>
      <c r="H33" s="2" t="s">
        <v>51</v>
      </c>
      <c r="I33" s="2"/>
      <c r="J33" s="2" t="s">
        <v>51</v>
      </c>
      <c r="K33" s="2" t="s">
        <v>51</v>
      </c>
    </row>
    <row r="34" spans="1:11" x14ac:dyDescent="0.25">
      <c r="A34" s="9">
        <v>8</v>
      </c>
      <c r="B34" s="2" t="s">
        <v>107</v>
      </c>
      <c r="C34" s="2">
        <f>+C22+C10</f>
        <v>13289</v>
      </c>
      <c r="D34" s="3" t="s">
        <v>51</v>
      </c>
      <c r="E34" s="2">
        <f t="shared" si="1"/>
        <v>5873</v>
      </c>
      <c r="F34" s="3">
        <f t="shared" si="1"/>
        <v>6750</v>
      </c>
      <c r="G34" s="3">
        <f t="shared" si="1"/>
        <v>6900</v>
      </c>
      <c r="H34" s="2">
        <f t="shared" si="1"/>
        <v>5800</v>
      </c>
      <c r="I34" s="2">
        <f>+I22+I10</f>
        <v>6500</v>
      </c>
      <c r="J34" s="2">
        <f>+J10+J22</f>
        <v>5400</v>
      </c>
      <c r="K34" s="2">
        <f>+K22+K10</f>
        <v>6300</v>
      </c>
    </row>
    <row r="35" spans="1:11" x14ac:dyDescent="0.25">
      <c r="A35" s="9">
        <v>9</v>
      </c>
      <c r="B35" s="2" t="s">
        <v>108</v>
      </c>
      <c r="C35" s="2">
        <f>+C23+C11</f>
        <v>13289</v>
      </c>
      <c r="D35" s="3" t="s">
        <v>51</v>
      </c>
      <c r="E35" s="2">
        <f t="shared" si="1"/>
        <v>5896</v>
      </c>
      <c r="F35" s="3">
        <f t="shared" si="1"/>
        <v>6750</v>
      </c>
      <c r="G35" s="3">
        <f t="shared" si="1"/>
        <v>6900</v>
      </c>
      <c r="H35" s="2">
        <f t="shared" si="1"/>
        <v>5800</v>
      </c>
      <c r="I35" s="2"/>
      <c r="J35" s="2" t="s">
        <v>51</v>
      </c>
      <c r="K35" s="2">
        <f>+K23+K11</f>
        <v>6300</v>
      </c>
    </row>
  </sheetData>
  <mergeCells count="3">
    <mergeCell ref="A1:K1"/>
    <mergeCell ref="A25:K25"/>
    <mergeCell ref="A13:K13"/>
  </mergeCells>
  <pageMargins left="0.11811023622047245" right="0.31496062992125984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5"/>
  <sheetViews>
    <sheetView topLeftCell="A14" workbookViewId="0">
      <selection sqref="A1:K35"/>
    </sheetView>
  </sheetViews>
  <sheetFormatPr defaultRowHeight="15" x14ac:dyDescent="0.25"/>
  <cols>
    <col min="1" max="1" width="5.42578125" bestFit="1" customWidth="1"/>
    <col min="2" max="2" width="13.85546875" bestFit="1" customWidth="1"/>
  </cols>
  <sheetData>
    <row r="1" spans="1:11" ht="18.75" x14ac:dyDescent="0.3">
      <c r="A1" s="20" t="s">
        <v>126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75" x14ac:dyDescent="0.25">
      <c r="A2" s="8" t="s">
        <v>0</v>
      </c>
      <c r="B2" s="5" t="s">
        <v>2</v>
      </c>
      <c r="C2" s="5" t="s">
        <v>93</v>
      </c>
      <c r="D2" s="5" t="s">
        <v>94</v>
      </c>
      <c r="E2" s="5" t="s">
        <v>95</v>
      </c>
      <c r="F2" s="5" t="s">
        <v>96</v>
      </c>
      <c r="G2" s="5" t="s">
        <v>97</v>
      </c>
      <c r="H2" s="5" t="s">
        <v>119</v>
      </c>
      <c r="I2" s="5" t="s">
        <v>120</v>
      </c>
      <c r="J2" s="5" t="s">
        <v>121</v>
      </c>
      <c r="K2" s="5" t="s">
        <v>122</v>
      </c>
    </row>
    <row r="3" spans="1:11" x14ac:dyDescent="0.25">
      <c r="A3" s="9">
        <v>1</v>
      </c>
      <c r="B3" s="2" t="s">
        <v>79</v>
      </c>
      <c r="C3" s="2">
        <v>10723</v>
      </c>
      <c r="D3" s="3">
        <v>7395</v>
      </c>
      <c r="E3" s="10">
        <v>5050</v>
      </c>
      <c r="F3" s="3" t="s">
        <v>51</v>
      </c>
      <c r="G3" s="3" t="s">
        <v>51</v>
      </c>
      <c r="H3" s="3" t="s">
        <v>51</v>
      </c>
      <c r="I3" s="2"/>
      <c r="J3" s="2" t="s">
        <v>51</v>
      </c>
      <c r="K3" s="2" t="s">
        <v>51</v>
      </c>
    </row>
    <row r="4" spans="1:11" x14ac:dyDescent="0.25">
      <c r="A4" s="9">
        <v>2</v>
      </c>
      <c r="B4" s="2" t="s">
        <v>80</v>
      </c>
      <c r="C4" s="2">
        <v>10723</v>
      </c>
      <c r="D4" s="3">
        <v>6763</v>
      </c>
      <c r="E4" s="10">
        <v>5050</v>
      </c>
      <c r="F4" s="3">
        <v>6267</v>
      </c>
      <c r="G4" s="3">
        <v>6400</v>
      </c>
      <c r="H4" s="2">
        <v>6350</v>
      </c>
      <c r="I4" s="2">
        <v>10000</v>
      </c>
      <c r="J4" s="2">
        <f>5681+1669</f>
        <v>7350</v>
      </c>
      <c r="K4" s="2" t="s">
        <v>51</v>
      </c>
    </row>
    <row r="5" spans="1:11" x14ac:dyDescent="0.25">
      <c r="A5" s="9">
        <v>3</v>
      </c>
      <c r="B5" s="2" t="s">
        <v>81</v>
      </c>
      <c r="C5" s="2">
        <v>10723</v>
      </c>
      <c r="D5" s="3">
        <v>6763</v>
      </c>
      <c r="E5" s="10">
        <v>5050</v>
      </c>
      <c r="F5" s="3">
        <v>6267</v>
      </c>
      <c r="G5" s="3">
        <v>6400</v>
      </c>
      <c r="H5" s="2">
        <v>6350</v>
      </c>
      <c r="I5" s="2">
        <v>8500</v>
      </c>
      <c r="J5" s="2">
        <f>5681+1669</f>
        <v>7350</v>
      </c>
      <c r="K5" s="2" t="s">
        <v>51</v>
      </c>
    </row>
    <row r="6" spans="1:11" x14ac:dyDescent="0.25">
      <c r="A6" s="9">
        <v>4</v>
      </c>
      <c r="B6" s="2" t="s">
        <v>82</v>
      </c>
      <c r="C6" s="2">
        <v>10723</v>
      </c>
      <c r="D6" s="3">
        <v>6763</v>
      </c>
      <c r="E6" s="10">
        <v>5050</v>
      </c>
      <c r="F6" s="3">
        <f>4509+1758</f>
        <v>6267</v>
      </c>
      <c r="G6" s="3">
        <v>6400</v>
      </c>
      <c r="H6" s="2">
        <v>6350</v>
      </c>
      <c r="I6" s="2">
        <v>10000</v>
      </c>
      <c r="J6" s="2">
        <f>5681+1669</f>
        <v>7350</v>
      </c>
      <c r="K6" s="2" t="s">
        <v>51</v>
      </c>
    </row>
    <row r="7" spans="1:11" x14ac:dyDescent="0.25">
      <c r="A7" s="9">
        <v>5</v>
      </c>
      <c r="B7" s="2" t="s">
        <v>83</v>
      </c>
      <c r="C7" s="2">
        <v>11723</v>
      </c>
      <c r="D7" s="3">
        <f>6513+2325</f>
        <v>8838</v>
      </c>
      <c r="E7" s="10">
        <f>6732+1838+12+190+350+150</f>
        <v>9272</v>
      </c>
      <c r="F7" s="3" t="s">
        <v>51</v>
      </c>
      <c r="G7" s="3" t="s">
        <v>51</v>
      </c>
      <c r="H7" s="2" t="s">
        <v>51</v>
      </c>
      <c r="I7" s="2"/>
      <c r="J7" s="2" t="s">
        <v>51</v>
      </c>
      <c r="K7" s="2" t="s">
        <v>51</v>
      </c>
    </row>
    <row r="8" spans="1:11" x14ac:dyDescent="0.25">
      <c r="A8" s="9">
        <v>6</v>
      </c>
      <c r="B8" s="2" t="s">
        <v>86</v>
      </c>
      <c r="C8" s="2">
        <v>11223</v>
      </c>
      <c r="D8" s="3">
        <v>7395</v>
      </c>
      <c r="E8" s="10">
        <v>5050</v>
      </c>
      <c r="F8" s="3" t="s">
        <v>51</v>
      </c>
      <c r="G8" s="3" t="s">
        <v>51</v>
      </c>
      <c r="H8" s="2" t="s">
        <v>51</v>
      </c>
      <c r="I8" s="2"/>
      <c r="J8" s="2" t="s">
        <v>51</v>
      </c>
      <c r="K8" s="2" t="s">
        <v>51</v>
      </c>
    </row>
    <row r="9" spans="1:11" x14ac:dyDescent="0.25">
      <c r="A9" s="9">
        <v>7</v>
      </c>
      <c r="B9" s="2" t="s">
        <v>87</v>
      </c>
      <c r="C9" s="2">
        <v>11223</v>
      </c>
      <c r="D9" s="3">
        <v>7395</v>
      </c>
      <c r="E9" s="10">
        <v>6132</v>
      </c>
      <c r="F9" s="3" t="s">
        <v>51</v>
      </c>
      <c r="G9" s="3" t="s">
        <v>51</v>
      </c>
      <c r="H9" s="2" t="s">
        <v>51</v>
      </c>
      <c r="I9" s="2"/>
      <c r="J9" s="2" t="s">
        <v>51</v>
      </c>
      <c r="K9" s="2" t="s">
        <v>51</v>
      </c>
    </row>
    <row r="10" spans="1:11" x14ac:dyDescent="0.25">
      <c r="A10" s="9">
        <v>8</v>
      </c>
      <c r="B10" s="2" t="s">
        <v>107</v>
      </c>
      <c r="C10" s="2">
        <v>11467</v>
      </c>
      <c r="D10" s="3" t="s">
        <v>51</v>
      </c>
      <c r="E10" s="10">
        <f>3968+1664</f>
        <v>5632</v>
      </c>
      <c r="F10" s="3">
        <v>5395</v>
      </c>
      <c r="G10" s="3">
        <v>4800</v>
      </c>
      <c r="H10" s="2">
        <v>4800</v>
      </c>
      <c r="I10" s="2">
        <v>6000</v>
      </c>
      <c r="J10" s="2">
        <f>4221+1102</f>
        <v>5323</v>
      </c>
      <c r="K10" s="2">
        <v>5000</v>
      </c>
    </row>
    <row r="11" spans="1:11" x14ac:dyDescent="0.25">
      <c r="A11" s="9">
        <v>9</v>
      </c>
      <c r="B11" s="2" t="s">
        <v>108</v>
      </c>
      <c r="C11" s="2">
        <v>11467</v>
      </c>
      <c r="D11" s="3" t="s">
        <v>51</v>
      </c>
      <c r="E11" s="10">
        <f>3968+1664</f>
        <v>5632</v>
      </c>
      <c r="F11" s="3">
        <v>5395</v>
      </c>
      <c r="G11" s="3">
        <v>4800</v>
      </c>
      <c r="H11" s="2">
        <v>4800</v>
      </c>
      <c r="I11" s="2" t="s">
        <v>51</v>
      </c>
      <c r="J11" s="2" t="s">
        <v>51</v>
      </c>
      <c r="K11" s="2">
        <v>5000</v>
      </c>
    </row>
    <row r="12" spans="1:11" x14ac:dyDescent="0.25">
      <c r="I12" s="11"/>
      <c r="J12" s="11"/>
      <c r="K12" s="11"/>
    </row>
    <row r="13" spans="1:11" ht="15.75" x14ac:dyDescent="0.25">
      <c r="A13" s="21" t="s">
        <v>127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ht="30" x14ac:dyDescent="0.25">
      <c r="A14" s="8" t="s">
        <v>0</v>
      </c>
      <c r="B14" s="5" t="s">
        <v>2</v>
      </c>
      <c r="C14" s="5" t="s">
        <v>98</v>
      </c>
      <c r="D14" s="5" t="s">
        <v>99</v>
      </c>
      <c r="E14" s="5" t="s">
        <v>100</v>
      </c>
      <c r="F14" s="5" t="s">
        <v>101</v>
      </c>
      <c r="G14" s="5" t="s">
        <v>102</v>
      </c>
      <c r="H14" s="5" t="s">
        <v>112</v>
      </c>
      <c r="I14" s="5" t="s">
        <v>117</v>
      </c>
      <c r="J14" s="5" t="s">
        <v>115</v>
      </c>
      <c r="K14" s="5" t="s">
        <v>114</v>
      </c>
    </row>
    <row r="15" spans="1:11" x14ac:dyDescent="0.25">
      <c r="A15" s="9">
        <v>1</v>
      </c>
      <c r="B15" s="2" t="s">
        <v>79</v>
      </c>
      <c r="C15" s="2">
        <v>3792</v>
      </c>
      <c r="D15" s="3">
        <f>125+170+25</f>
        <v>320</v>
      </c>
      <c r="E15" s="2">
        <f>1508+13+25+5+300</f>
        <v>1851</v>
      </c>
      <c r="F15" s="3" t="s">
        <v>51</v>
      </c>
      <c r="G15" s="2" t="s">
        <v>51</v>
      </c>
      <c r="H15" s="3" t="s">
        <v>51</v>
      </c>
      <c r="I15" s="2"/>
      <c r="J15" s="2" t="s">
        <v>51</v>
      </c>
      <c r="K15" s="2" t="s">
        <v>51</v>
      </c>
    </row>
    <row r="16" spans="1:11" x14ac:dyDescent="0.25">
      <c r="A16" s="9">
        <v>2</v>
      </c>
      <c r="B16" s="2" t="s">
        <v>80</v>
      </c>
      <c r="C16" s="2">
        <v>1722</v>
      </c>
      <c r="D16" s="3">
        <f>125+170+25</f>
        <v>320</v>
      </c>
      <c r="E16" s="2">
        <f t="shared" ref="E16:E21" si="0">1508+13+25+5+300</f>
        <v>1851</v>
      </c>
      <c r="F16" s="3">
        <f>82+26+590+185+30</f>
        <v>913</v>
      </c>
      <c r="G16" s="2">
        <v>500</v>
      </c>
      <c r="H16" s="2">
        <v>550</v>
      </c>
      <c r="I16" s="2">
        <v>2900</v>
      </c>
      <c r="J16" s="2">
        <f>30+9+26+32</f>
        <v>97</v>
      </c>
      <c r="K16" s="2" t="s">
        <v>51</v>
      </c>
    </row>
    <row r="17" spans="1:11" x14ac:dyDescent="0.25">
      <c r="A17" s="9">
        <v>3</v>
      </c>
      <c r="B17" s="2" t="s">
        <v>81</v>
      </c>
      <c r="C17" s="2">
        <v>2022</v>
      </c>
      <c r="D17" s="3">
        <f>125+170+25</f>
        <v>320</v>
      </c>
      <c r="E17" s="2">
        <f t="shared" si="0"/>
        <v>1851</v>
      </c>
      <c r="F17" s="3">
        <f>82+26+590+185+30</f>
        <v>913</v>
      </c>
      <c r="G17" s="2">
        <v>500</v>
      </c>
      <c r="H17" s="2">
        <v>550</v>
      </c>
      <c r="I17" s="2">
        <v>2000</v>
      </c>
      <c r="J17" s="2">
        <f>30+9+26+32</f>
        <v>97</v>
      </c>
      <c r="K17" s="2" t="s">
        <v>51</v>
      </c>
    </row>
    <row r="18" spans="1:11" x14ac:dyDescent="0.25">
      <c r="A18" s="9">
        <v>4</v>
      </c>
      <c r="B18" s="2" t="s">
        <v>82</v>
      </c>
      <c r="C18" s="2">
        <v>2022</v>
      </c>
      <c r="D18" s="3">
        <f>125+170+25</f>
        <v>320</v>
      </c>
      <c r="E18" s="2">
        <f t="shared" si="0"/>
        <v>1851</v>
      </c>
      <c r="F18" s="3">
        <f>82+26+590+185+30</f>
        <v>913</v>
      </c>
      <c r="G18" s="2">
        <v>500</v>
      </c>
      <c r="H18" s="2">
        <v>550</v>
      </c>
      <c r="I18" s="2">
        <v>4437</v>
      </c>
      <c r="J18" s="2">
        <f>30+9+26+32</f>
        <v>97</v>
      </c>
      <c r="K18" s="2" t="s">
        <v>51</v>
      </c>
    </row>
    <row r="19" spans="1:11" x14ac:dyDescent="0.25">
      <c r="A19" s="9">
        <v>5</v>
      </c>
      <c r="B19" s="2" t="s">
        <v>83</v>
      </c>
      <c r="C19" s="2">
        <v>1722</v>
      </c>
      <c r="D19" s="3">
        <f>125+170+25+350</f>
        <v>670</v>
      </c>
      <c r="E19" s="2">
        <f t="shared" si="0"/>
        <v>1851</v>
      </c>
      <c r="F19" s="3" t="s">
        <v>51</v>
      </c>
      <c r="G19" s="2" t="s">
        <v>51</v>
      </c>
      <c r="H19" s="2" t="s">
        <v>51</v>
      </c>
      <c r="I19" s="2"/>
      <c r="J19" s="2" t="s">
        <v>51</v>
      </c>
      <c r="K19" s="2" t="s">
        <v>51</v>
      </c>
    </row>
    <row r="20" spans="1:11" x14ac:dyDescent="0.25">
      <c r="A20" s="9">
        <v>6</v>
      </c>
      <c r="B20" s="2" t="s">
        <v>86</v>
      </c>
      <c r="C20" s="2">
        <v>2867</v>
      </c>
      <c r="D20" s="3">
        <f>125+170+25+90</f>
        <v>410</v>
      </c>
      <c r="E20" s="2">
        <f t="shared" si="0"/>
        <v>1851</v>
      </c>
      <c r="F20" s="3" t="s">
        <v>51</v>
      </c>
      <c r="G20" s="2" t="s">
        <v>51</v>
      </c>
      <c r="H20" s="2" t="s">
        <v>51</v>
      </c>
      <c r="I20" s="2"/>
      <c r="J20" s="2" t="s">
        <v>51</v>
      </c>
      <c r="K20" s="2" t="s">
        <v>51</v>
      </c>
    </row>
    <row r="21" spans="1:11" x14ac:dyDescent="0.25">
      <c r="A21" s="9">
        <v>7</v>
      </c>
      <c r="B21" s="2" t="s">
        <v>87</v>
      </c>
      <c r="C21" s="2">
        <v>2022</v>
      </c>
      <c r="D21" s="3">
        <f>125+170+25+80</f>
        <v>400</v>
      </c>
      <c r="E21" s="2">
        <f t="shared" si="0"/>
        <v>1851</v>
      </c>
      <c r="F21" s="3" t="s">
        <v>51</v>
      </c>
      <c r="G21" s="2" t="s">
        <v>51</v>
      </c>
      <c r="H21" s="2" t="s">
        <v>51</v>
      </c>
      <c r="I21" s="2"/>
      <c r="J21" s="2" t="s">
        <v>51</v>
      </c>
      <c r="K21" s="2" t="s">
        <v>51</v>
      </c>
    </row>
    <row r="22" spans="1:11" x14ac:dyDescent="0.25">
      <c r="A22" s="9">
        <v>8</v>
      </c>
      <c r="B22" s="2" t="s">
        <v>107</v>
      </c>
      <c r="C22" s="2">
        <v>1822</v>
      </c>
      <c r="D22" s="3" t="s">
        <v>51</v>
      </c>
      <c r="E22" s="2">
        <v>346</v>
      </c>
      <c r="F22" s="3">
        <f>826+390+139</f>
        <v>1355</v>
      </c>
      <c r="G22" s="2">
        <v>400</v>
      </c>
      <c r="H22" s="2">
        <v>300</v>
      </c>
      <c r="I22" s="2">
        <v>500</v>
      </c>
      <c r="J22" s="2">
        <f>30+6+9+32</f>
        <v>77</v>
      </c>
      <c r="K22" s="2">
        <v>400</v>
      </c>
    </row>
    <row r="23" spans="1:11" x14ac:dyDescent="0.25">
      <c r="A23" s="9">
        <v>9</v>
      </c>
      <c r="B23" s="2" t="s">
        <v>108</v>
      </c>
      <c r="C23" s="2">
        <v>1822</v>
      </c>
      <c r="D23" s="3" t="s">
        <v>51</v>
      </c>
      <c r="E23" s="2">
        <f>300+13+25+8</f>
        <v>346</v>
      </c>
      <c r="F23" s="3">
        <f>826+390+139</f>
        <v>1355</v>
      </c>
      <c r="G23" s="2">
        <v>400</v>
      </c>
      <c r="H23" s="2">
        <v>300</v>
      </c>
      <c r="I23" s="2" t="s">
        <v>51</v>
      </c>
      <c r="J23" s="2" t="s">
        <v>51</v>
      </c>
      <c r="K23" s="2">
        <v>400</v>
      </c>
    </row>
    <row r="24" spans="1:11" x14ac:dyDescent="0.25">
      <c r="F24" s="4"/>
      <c r="G24" s="4"/>
      <c r="H24" s="4"/>
      <c r="I24" s="11"/>
      <c r="J24" s="11"/>
      <c r="K24" s="11"/>
    </row>
    <row r="25" spans="1:11" ht="18.75" x14ac:dyDescent="0.3">
      <c r="A25" s="20" t="s">
        <v>128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1" ht="30" x14ac:dyDescent="0.25">
      <c r="A26" s="8" t="s">
        <v>0</v>
      </c>
      <c r="B26" s="5" t="s">
        <v>2</v>
      </c>
      <c r="C26" s="5" t="s">
        <v>98</v>
      </c>
      <c r="D26" s="5" t="s">
        <v>99</v>
      </c>
      <c r="E26" s="5" t="s">
        <v>100</v>
      </c>
      <c r="F26" s="5" t="s">
        <v>101</v>
      </c>
      <c r="G26" s="5" t="s">
        <v>102</v>
      </c>
      <c r="H26" s="5" t="s">
        <v>113</v>
      </c>
      <c r="I26" s="5" t="s">
        <v>118</v>
      </c>
      <c r="J26" s="5" t="s">
        <v>116</v>
      </c>
      <c r="K26" s="5" t="s">
        <v>114</v>
      </c>
    </row>
    <row r="27" spans="1:11" x14ac:dyDescent="0.25">
      <c r="A27" s="9">
        <v>1</v>
      </c>
      <c r="B27" s="2" t="s">
        <v>79</v>
      </c>
      <c r="C27" s="2">
        <f t="shared" ref="C27:H35" si="1">+C15+C3</f>
        <v>14515</v>
      </c>
      <c r="D27" s="3">
        <f t="shared" si="1"/>
        <v>7715</v>
      </c>
      <c r="E27" s="13">
        <f t="shared" si="1"/>
        <v>6901</v>
      </c>
      <c r="F27" s="3" t="s">
        <v>51</v>
      </c>
      <c r="G27" s="3" t="s">
        <v>51</v>
      </c>
      <c r="H27" s="3" t="s">
        <v>51</v>
      </c>
      <c r="I27" s="2"/>
      <c r="J27" s="2" t="s">
        <v>51</v>
      </c>
      <c r="K27" s="2" t="s">
        <v>51</v>
      </c>
    </row>
    <row r="28" spans="1:11" x14ac:dyDescent="0.25">
      <c r="A28" s="9">
        <v>2</v>
      </c>
      <c r="B28" s="2" t="s">
        <v>80</v>
      </c>
      <c r="C28" s="2">
        <f t="shared" si="1"/>
        <v>12445</v>
      </c>
      <c r="D28" s="3">
        <f t="shared" si="1"/>
        <v>7083</v>
      </c>
      <c r="E28" s="13">
        <f t="shared" si="1"/>
        <v>6901</v>
      </c>
      <c r="F28" s="3">
        <f>+F4+F16</f>
        <v>7180</v>
      </c>
      <c r="G28" s="3">
        <f t="shared" ref="G28:H30" si="2">+G16+G4</f>
        <v>6900</v>
      </c>
      <c r="H28" s="2">
        <f t="shared" si="2"/>
        <v>6900</v>
      </c>
      <c r="I28" s="2">
        <f t="shared" ref="I28:J30" si="3">+I4+I16</f>
        <v>12900</v>
      </c>
      <c r="J28" s="2">
        <f t="shared" si="3"/>
        <v>7447</v>
      </c>
      <c r="K28" s="2" t="s">
        <v>51</v>
      </c>
    </row>
    <row r="29" spans="1:11" x14ac:dyDescent="0.25">
      <c r="A29" s="9">
        <v>3</v>
      </c>
      <c r="B29" s="2" t="s">
        <v>81</v>
      </c>
      <c r="C29" s="2">
        <f t="shared" si="1"/>
        <v>12745</v>
      </c>
      <c r="D29" s="3">
        <f t="shared" si="1"/>
        <v>7083</v>
      </c>
      <c r="E29" s="13">
        <f t="shared" si="1"/>
        <v>6901</v>
      </c>
      <c r="F29" s="3">
        <f>+F5+F17</f>
        <v>7180</v>
      </c>
      <c r="G29" s="3">
        <f t="shared" si="2"/>
        <v>6900</v>
      </c>
      <c r="H29" s="2">
        <f t="shared" si="2"/>
        <v>6900</v>
      </c>
      <c r="I29" s="2">
        <f t="shared" si="3"/>
        <v>10500</v>
      </c>
      <c r="J29" s="2">
        <f t="shared" si="3"/>
        <v>7447</v>
      </c>
      <c r="K29" s="2" t="s">
        <v>51</v>
      </c>
    </row>
    <row r="30" spans="1:11" x14ac:dyDescent="0.25">
      <c r="A30" s="9">
        <v>4</v>
      </c>
      <c r="B30" s="2" t="s">
        <v>82</v>
      </c>
      <c r="C30" s="2">
        <f t="shared" si="1"/>
        <v>12745</v>
      </c>
      <c r="D30" s="3">
        <f t="shared" si="1"/>
        <v>7083</v>
      </c>
      <c r="E30" s="13">
        <f t="shared" si="1"/>
        <v>6901</v>
      </c>
      <c r="F30" s="3">
        <f>+F6+F18</f>
        <v>7180</v>
      </c>
      <c r="G30" s="3">
        <f t="shared" si="2"/>
        <v>6900</v>
      </c>
      <c r="H30" s="2">
        <f t="shared" si="2"/>
        <v>6900</v>
      </c>
      <c r="I30" s="2">
        <f t="shared" si="3"/>
        <v>14437</v>
      </c>
      <c r="J30" s="2">
        <f t="shared" si="3"/>
        <v>7447</v>
      </c>
      <c r="K30" s="2" t="s">
        <v>51</v>
      </c>
    </row>
    <row r="31" spans="1:11" x14ac:dyDescent="0.25">
      <c r="A31" s="9">
        <v>5</v>
      </c>
      <c r="B31" s="2" t="s">
        <v>83</v>
      </c>
      <c r="C31" s="2">
        <f t="shared" si="1"/>
        <v>13445</v>
      </c>
      <c r="D31" s="12">
        <f t="shared" si="1"/>
        <v>9508</v>
      </c>
      <c r="E31" s="2">
        <f t="shared" si="1"/>
        <v>11123</v>
      </c>
      <c r="F31" s="3" t="s">
        <v>51</v>
      </c>
      <c r="G31" s="3" t="s">
        <v>51</v>
      </c>
      <c r="H31" s="2" t="s">
        <v>51</v>
      </c>
      <c r="I31" s="2"/>
      <c r="J31" s="2" t="s">
        <v>51</v>
      </c>
      <c r="K31" s="2" t="s">
        <v>51</v>
      </c>
    </row>
    <row r="32" spans="1:11" x14ac:dyDescent="0.25">
      <c r="A32" s="9">
        <v>6</v>
      </c>
      <c r="B32" s="2" t="s">
        <v>86</v>
      </c>
      <c r="C32" s="2">
        <f t="shared" si="1"/>
        <v>14090</v>
      </c>
      <c r="D32" s="3">
        <f t="shared" si="1"/>
        <v>7805</v>
      </c>
      <c r="E32" s="13">
        <f t="shared" si="1"/>
        <v>6901</v>
      </c>
      <c r="F32" s="3" t="s">
        <v>51</v>
      </c>
      <c r="G32" s="3" t="s">
        <v>51</v>
      </c>
      <c r="H32" s="2" t="s">
        <v>51</v>
      </c>
      <c r="I32" s="2"/>
      <c r="J32" s="2" t="s">
        <v>51</v>
      </c>
      <c r="K32" s="2" t="s">
        <v>51</v>
      </c>
    </row>
    <row r="33" spans="1:11" x14ac:dyDescent="0.25">
      <c r="A33" s="9">
        <v>7</v>
      </c>
      <c r="B33" s="2" t="s">
        <v>87</v>
      </c>
      <c r="C33" s="2">
        <f t="shared" si="1"/>
        <v>13245</v>
      </c>
      <c r="D33" s="12">
        <f t="shared" si="1"/>
        <v>7795</v>
      </c>
      <c r="E33" s="2">
        <f t="shared" si="1"/>
        <v>7983</v>
      </c>
      <c r="F33" s="3" t="s">
        <v>51</v>
      </c>
      <c r="G33" s="3" t="s">
        <v>51</v>
      </c>
      <c r="H33" s="2" t="s">
        <v>51</v>
      </c>
      <c r="I33" s="2"/>
      <c r="J33" s="2" t="s">
        <v>51</v>
      </c>
      <c r="K33" s="2" t="s">
        <v>51</v>
      </c>
    </row>
    <row r="34" spans="1:11" x14ac:dyDescent="0.25">
      <c r="A34" s="9">
        <v>8</v>
      </c>
      <c r="B34" s="2" t="s">
        <v>107</v>
      </c>
      <c r="C34" s="2">
        <f>+C22+C10</f>
        <v>13289</v>
      </c>
      <c r="D34" s="3" t="s">
        <v>51</v>
      </c>
      <c r="E34" s="2">
        <f t="shared" si="1"/>
        <v>5978</v>
      </c>
      <c r="F34" s="3">
        <f t="shared" si="1"/>
        <v>6750</v>
      </c>
      <c r="G34" s="3">
        <f t="shared" si="1"/>
        <v>5200</v>
      </c>
      <c r="H34" s="2">
        <f t="shared" si="1"/>
        <v>5100</v>
      </c>
      <c r="I34" s="2">
        <f>+I22+I10</f>
        <v>6500</v>
      </c>
      <c r="J34" s="2">
        <f>+J10+J22</f>
        <v>5400</v>
      </c>
      <c r="K34" s="13">
        <f>+K22+K10</f>
        <v>5400</v>
      </c>
    </row>
    <row r="35" spans="1:11" x14ac:dyDescent="0.25">
      <c r="A35" s="9">
        <v>9</v>
      </c>
      <c r="B35" s="2" t="s">
        <v>108</v>
      </c>
      <c r="C35" s="2">
        <f>+C23+C11</f>
        <v>13289</v>
      </c>
      <c r="D35" s="3" t="s">
        <v>51</v>
      </c>
      <c r="E35" s="2">
        <f t="shared" si="1"/>
        <v>5978</v>
      </c>
      <c r="F35" s="3">
        <f t="shared" si="1"/>
        <v>6750</v>
      </c>
      <c r="G35" s="3">
        <f t="shared" si="1"/>
        <v>5200</v>
      </c>
      <c r="H35" s="2">
        <f t="shared" si="1"/>
        <v>5100</v>
      </c>
      <c r="I35" s="2"/>
      <c r="J35" s="2" t="s">
        <v>51</v>
      </c>
      <c r="K35" s="13">
        <f>+K23+K11</f>
        <v>5400</v>
      </c>
    </row>
  </sheetData>
  <mergeCells count="3">
    <mergeCell ref="A1:K1"/>
    <mergeCell ref="A13:K13"/>
    <mergeCell ref="A25:K25"/>
  </mergeCells>
  <pageMargins left="0.51181102362204722" right="0.31496062992125984" top="0.74803149606299213" bottom="0.74803149606299213" header="0.31496062992125984" footer="0.31496062992125984"/>
  <pageSetup paperSize="9" scale="86" orientation="portrait" verticalDpi="0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5"/>
  <sheetViews>
    <sheetView topLeftCell="A15" workbookViewId="0">
      <selection sqref="A1:K35"/>
    </sheetView>
  </sheetViews>
  <sheetFormatPr defaultRowHeight="15" x14ac:dyDescent="0.25"/>
  <cols>
    <col min="1" max="1" width="5.42578125" bestFit="1" customWidth="1"/>
    <col min="2" max="2" width="13.85546875" bestFit="1" customWidth="1"/>
  </cols>
  <sheetData>
    <row r="1" spans="1:11" ht="18.75" x14ac:dyDescent="0.3">
      <c r="A1" s="20" t="s">
        <v>129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75" x14ac:dyDescent="0.25">
      <c r="A2" s="8" t="s">
        <v>0</v>
      </c>
      <c r="B2" s="5" t="s">
        <v>2</v>
      </c>
      <c r="C2" s="5" t="s">
        <v>93</v>
      </c>
      <c r="D2" s="5" t="s">
        <v>94</v>
      </c>
      <c r="E2" s="5" t="s">
        <v>95</v>
      </c>
      <c r="F2" s="5" t="s">
        <v>96</v>
      </c>
      <c r="G2" s="5" t="s">
        <v>97</v>
      </c>
      <c r="H2" s="5" t="s">
        <v>119</v>
      </c>
      <c r="I2" s="5" t="s">
        <v>120</v>
      </c>
      <c r="J2" s="5" t="s">
        <v>121</v>
      </c>
      <c r="K2" s="5" t="s">
        <v>122</v>
      </c>
    </row>
    <row r="3" spans="1:11" x14ac:dyDescent="0.25">
      <c r="A3" s="9">
        <v>1</v>
      </c>
      <c r="B3" s="2" t="s">
        <v>79</v>
      </c>
      <c r="C3" s="2">
        <v>10723</v>
      </c>
      <c r="D3" s="3">
        <v>6135</v>
      </c>
      <c r="E3" s="10">
        <v>4874</v>
      </c>
      <c r="F3" s="3" t="s">
        <v>51</v>
      </c>
      <c r="G3" s="3" t="s">
        <v>51</v>
      </c>
      <c r="H3" s="3" t="s">
        <v>51</v>
      </c>
      <c r="I3" s="2"/>
      <c r="J3" s="2" t="s">
        <v>51</v>
      </c>
      <c r="K3" s="2" t="s">
        <v>51</v>
      </c>
    </row>
    <row r="4" spans="1:11" x14ac:dyDescent="0.25">
      <c r="A4" s="9">
        <v>2</v>
      </c>
      <c r="B4" s="2" t="s">
        <v>80</v>
      </c>
      <c r="C4" s="2">
        <v>10723</v>
      </c>
      <c r="D4" s="3">
        <v>5880</v>
      </c>
      <c r="E4" s="10">
        <v>4874</v>
      </c>
      <c r="F4" s="3">
        <v>5437</v>
      </c>
      <c r="G4" s="3">
        <v>5900</v>
      </c>
      <c r="H4" s="2">
        <v>6200</v>
      </c>
      <c r="I4" s="2">
        <v>10000</v>
      </c>
      <c r="J4" s="2">
        <v>6253</v>
      </c>
      <c r="K4" s="2" t="s">
        <v>51</v>
      </c>
    </row>
    <row r="5" spans="1:11" x14ac:dyDescent="0.25">
      <c r="A5" s="9">
        <v>3</v>
      </c>
      <c r="B5" s="2" t="s">
        <v>81</v>
      </c>
      <c r="C5" s="2">
        <v>10723</v>
      </c>
      <c r="D5" s="3">
        <v>5880</v>
      </c>
      <c r="E5" s="10">
        <v>4874</v>
      </c>
      <c r="F5" s="3">
        <v>5437</v>
      </c>
      <c r="G5" s="3">
        <v>5900</v>
      </c>
      <c r="H5" s="2">
        <v>6200</v>
      </c>
      <c r="I5" s="2">
        <v>8500</v>
      </c>
      <c r="J5" s="2">
        <v>6253</v>
      </c>
      <c r="K5" s="2" t="s">
        <v>51</v>
      </c>
    </row>
    <row r="6" spans="1:11" x14ac:dyDescent="0.25">
      <c r="A6" s="9">
        <v>4</v>
      </c>
      <c r="B6" s="2" t="s">
        <v>82</v>
      </c>
      <c r="C6" s="2">
        <v>10723</v>
      </c>
      <c r="D6" s="3">
        <v>5880</v>
      </c>
      <c r="E6" s="10">
        <v>4874</v>
      </c>
      <c r="F6" s="3">
        <v>5437</v>
      </c>
      <c r="G6" s="3">
        <v>5900</v>
      </c>
      <c r="H6" s="2">
        <v>6200</v>
      </c>
      <c r="I6" s="2">
        <v>10000</v>
      </c>
      <c r="J6" s="2">
        <v>6253</v>
      </c>
      <c r="K6" s="2" t="s">
        <v>51</v>
      </c>
    </row>
    <row r="7" spans="1:11" x14ac:dyDescent="0.25">
      <c r="A7" s="9">
        <v>5</v>
      </c>
      <c r="B7" s="2" t="s">
        <v>83</v>
      </c>
      <c r="C7" s="2">
        <v>11723</v>
      </c>
      <c r="D7" s="3">
        <v>8020</v>
      </c>
      <c r="E7" s="10">
        <v>7274</v>
      </c>
      <c r="F7" s="3" t="s">
        <v>51</v>
      </c>
      <c r="G7" s="3" t="s">
        <v>51</v>
      </c>
      <c r="H7" s="2" t="s">
        <v>51</v>
      </c>
      <c r="I7" s="2"/>
      <c r="J7" s="2" t="s">
        <v>51</v>
      </c>
      <c r="K7" s="2" t="s">
        <v>51</v>
      </c>
    </row>
    <row r="8" spans="1:11" x14ac:dyDescent="0.25">
      <c r="A8" s="9">
        <v>6</v>
      </c>
      <c r="B8" s="2" t="s">
        <v>86</v>
      </c>
      <c r="C8" s="2">
        <v>11223</v>
      </c>
      <c r="D8" s="3">
        <v>6135</v>
      </c>
      <c r="E8" s="10">
        <v>4874</v>
      </c>
      <c r="F8" s="3" t="s">
        <v>51</v>
      </c>
      <c r="G8" s="3" t="s">
        <v>51</v>
      </c>
      <c r="H8" s="2" t="s">
        <v>51</v>
      </c>
      <c r="I8" s="2"/>
      <c r="J8" s="2" t="s">
        <v>51</v>
      </c>
      <c r="K8" s="2" t="s">
        <v>51</v>
      </c>
    </row>
    <row r="9" spans="1:11" x14ac:dyDescent="0.25">
      <c r="A9" s="9">
        <v>7</v>
      </c>
      <c r="B9" s="2" t="s">
        <v>87</v>
      </c>
      <c r="C9" s="2">
        <v>11223</v>
      </c>
      <c r="D9" s="3">
        <v>6135</v>
      </c>
      <c r="E9" s="10">
        <v>4874</v>
      </c>
      <c r="F9" s="3" t="s">
        <v>51</v>
      </c>
      <c r="G9" s="3" t="s">
        <v>51</v>
      </c>
      <c r="H9" s="2" t="s">
        <v>51</v>
      </c>
      <c r="I9" s="2"/>
      <c r="J9" s="2" t="s">
        <v>51</v>
      </c>
      <c r="K9" s="2" t="s">
        <v>51</v>
      </c>
    </row>
    <row r="10" spans="1:11" x14ac:dyDescent="0.25">
      <c r="A10" s="9">
        <v>8</v>
      </c>
      <c r="B10" s="2" t="s">
        <v>107</v>
      </c>
      <c r="C10" s="2">
        <v>11467</v>
      </c>
      <c r="D10" s="3" t="s">
        <v>51</v>
      </c>
      <c r="E10" s="10">
        <v>5074</v>
      </c>
      <c r="F10" s="3">
        <v>4395</v>
      </c>
      <c r="G10" s="3">
        <v>4500</v>
      </c>
      <c r="H10" s="2">
        <v>4300</v>
      </c>
      <c r="I10" s="2">
        <v>6000</v>
      </c>
      <c r="J10" s="2">
        <v>4523</v>
      </c>
      <c r="K10" s="2">
        <v>4700</v>
      </c>
    </row>
    <row r="11" spans="1:11" x14ac:dyDescent="0.25">
      <c r="A11" s="9">
        <v>9</v>
      </c>
      <c r="B11" s="2" t="s">
        <v>108</v>
      </c>
      <c r="C11" s="2">
        <v>11467</v>
      </c>
      <c r="D11" s="3" t="s">
        <v>51</v>
      </c>
      <c r="E11" s="10">
        <v>5074</v>
      </c>
      <c r="F11" s="3">
        <v>4395</v>
      </c>
      <c r="G11" s="3">
        <v>4500</v>
      </c>
      <c r="H11" s="2">
        <v>4300</v>
      </c>
      <c r="I11" s="2" t="s">
        <v>51</v>
      </c>
      <c r="J11" s="2" t="s">
        <v>51</v>
      </c>
      <c r="K11" s="2">
        <v>4700</v>
      </c>
    </row>
    <row r="12" spans="1:11" x14ac:dyDescent="0.25">
      <c r="I12" s="11"/>
      <c r="J12" s="11"/>
      <c r="K12" s="11"/>
    </row>
    <row r="13" spans="1:11" ht="15.75" x14ac:dyDescent="0.25">
      <c r="A13" s="21" t="s">
        <v>130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ht="30" x14ac:dyDescent="0.25">
      <c r="A14" s="8" t="s">
        <v>0</v>
      </c>
      <c r="B14" s="5" t="s">
        <v>2</v>
      </c>
      <c r="C14" s="5" t="s">
        <v>98</v>
      </c>
      <c r="D14" s="5" t="s">
        <v>99</v>
      </c>
      <c r="E14" s="5" t="s">
        <v>100</v>
      </c>
      <c r="F14" s="5" t="s">
        <v>101</v>
      </c>
      <c r="G14" s="5" t="s">
        <v>102</v>
      </c>
      <c r="H14" s="5" t="s">
        <v>112</v>
      </c>
      <c r="I14" s="5" t="s">
        <v>117</v>
      </c>
      <c r="J14" s="5" t="s">
        <v>115</v>
      </c>
      <c r="K14" s="5" t="s">
        <v>114</v>
      </c>
    </row>
    <row r="15" spans="1:11" x14ac:dyDescent="0.25">
      <c r="A15" s="9">
        <v>1</v>
      </c>
      <c r="B15" s="2" t="s">
        <v>79</v>
      </c>
      <c r="C15" s="2">
        <v>3792</v>
      </c>
      <c r="D15" s="3">
        <f>125+170+25</f>
        <v>320</v>
      </c>
      <c r="E15" s="2">
        <f>1508+13+25+5+300</f>
        <v>1851</v>
      </c>
      <c r="F15" s="3" t="s">
        <v>51</v>
      </c>
      <c r="G15" s="2" t="s">
        <v>51</v>
      </c>
      <c r="H15" s="3" t="s">
        <v>51</v>
      </c>
      <c r="I15" s="2"/>
      <c r="J15" s="2" t="s">
        <v>51</v>
      </c>
      <c r="K15" s="2" t="s">
        <v>51</v>
      </c>
    </row>
    <row r="16" spans="1:11" x14ac:dyDescent="0.25">
      <c r="A16" s="9">
        <v>2</v>
      </c>
      <c r="B16" s="2" t="s">
        <v>80</v>
      </c>
      <c r="C16" s="2">
        <v>1722</v>
      </c>
      <c r="D16" s="3">
        <f>125+170+25</f>
        <v>320</v>
      </c>
      <c r="E16" s="2">
        <f t="shared" ref="E16:E21" si="0">1508+13+25+5+300</f>
        <v>1851</v>
      </c>
      <c r="F16" s="3">
        <f>82+26+590+185+30</f>
        <v>913</v>
      </c>
      <c r="G16" s="2">
        <v>500</v>
      </c>
      <c r="H16" s="2">
        <v>550</v>
      </c>
      <c r="I16" s="2">
        <v>2900</v>
      </c>
      <c r="J16" s="2">
        <f>30+9+26+32</f>
        <v>97</v>
      </c>
      <c r="K16" s="2" t="s">
        <v>51</v>
      </c>
    </row>
    <row r="17" spans="1:11" x14ac:dyDescent="0.25">
      <c r="A17" s="9">
        <v>3</v>
      </c>
      <c r="B17" s="2" t="s">
        <v>81</v>
      </c>
      <c r="C17" s="2">
        <v>2022</v>
      </c>
      <c r="D17" s="3">
        <f>125+170+25</f>
        <v>320</v>
      </c>
      <c r="E17" s="2">
        <f t="shared" si="0"/>
        <v>1851</v>
      </c>
      <c r="F17" s="3">
        <f>82+26+590+185+30</f>
        <v>913</v>
      </c>
      <c r="G17" s="2">
        <v>500</v>
      </c>
      <c r="H17" s="2">
        <v>550</v>
      </c>
      <c r="I17" s="2">
        <v>2000</v>
      </c>
      <c r="J17" s="2">
        <f>30+9+26+32</f>
        <v>97</v>
      </c>
      <c r="K17" s="2" t="s">
        <v>51</v>
      </c>
    </row>
    <row r="18" spans="1:11" x14ac:dyDescent="0.25">
      <c r="A18" s="9">
        <v>4</v>
      </c>
      <c r="B18" s="2" t="s">
        <v>82</v>
      </c>
      <c r="C18" s="2">
        <v>2022</v>
      </c>
      <c r="D18" s="3">
        <f>125+170+25</f>
        <v>320</v>
      </c>
      <c r="E18" s="2">
        <f t="shared" si="0"/>
        <v>1851</v>
      </c>
      <c r="F18" s="3">
        <f>82+26+590+185+30</f>
        <v>913</v>
      </c>
      <c r="G18" s="2">
        <v>500</v>
      </c>
      <c r="H18" s="2">
        <v>550</v>
      </c>
      <c r="I18" s="2">
        <v>4437</v>
      </c>
      <c r="J18" s="2">
        <f>30+9+26+32</f>
        <v>97</v>
      </c>
      <c r="K18" s="2" t="s">
        <v>51</v>
      </c>
    </row>
    <row r="19" spans="1:11" x14ac:dyDescent="0.25">
      <c r="A19" s="9">
        <v>5</v>
      </c>
      <c r="B19" s="2" t="s">
        <v>83</v>
      </c>
      <c r="C19" s="2">
        <v>1722</v>
      </c>
      <c r="D19" s="3">
        <f>125+170+25+350</f>
        <v>670</v>
      </c>
      <c r="E19" s="2">
        <f t="shared" si="0"/>
        <v>1851</v>
      </c>
      <c r="F19" s="3" t="s">
        <v>51</v>
      </c>
      <c r="G19" s="2" t="s">
        <v>51</v>
      </c>
      <c r="H19" s="2" t="s">
        <v>51</v>
      </c>
      <c r="I19" s="2"/>
      <c r="J19" s="2" t="s">
        <v>51</v>
      </c>
      <c r="K19" s="2" t="s">
        <v>51</v>
      </c>
    </row>
    <row r="20" spans="1:11" x14ac:dyDescent="0.25">
      <c r="A20" s="9">
        <v>6</v>
      </c>
      <c r="B20" s="2" t="s">
        <v>86</v>
      </c>
      <c r="C20" s="2">
        <v>2867</v>
      </c>
      <c r="D20" s="3">
        <f>125+170+25+90</f>
        <v>410</v>
      </c>
      <c r="E20" s="2">
        <f t="shared" si="0"/>
        <v>1851</v>
      </c>
      <c r="F20" s="3" t="s">
        <v>51</v>
      </c>
      <c r="G20" s="2" t="s">
        <v>51</v>
      </c>
      <c r="H20" s="2" t="s">
        <v>51</v>
      </c>
      <c r="I20" s="2"/>
      <c r="J20" s="2" t="s">
        <v>51</v>
      </c>
      <c r="K20" s="2" t="s">
        <v>51</v>
      </c>
    </row>
    <row r="21" spans="1:11" x14ac:dyDescent="0.25">
      <c r="A21" s="9">
        <v>7</v>
      </c>
      <c r="B21" s="2" t="s">
        <v>87</v>
      </c>
      <c r="C21" s="2">
        <v>2022</v>
      </c>
      <c r="D21" s="3">
        <f>125+170+25+80</f>
        <v>400</v>
      </c>
      <c r="E21" s="2">
        <f t="shared" si="0"/>
        <v>1851</v>
      </c>
      <c r="F21" s="3" t="s">
        <v>51</v>
      </c>
      <c r="G21" s="2" t="s">
        <v>51</v>
      </c>
      <c r="H21" s="2" t="s">
        <v>51</v>
      </c>
      <c r="I21" s="2"/>
      <c r="J21" s="2" t="s">
        <v>51</v>
      </c>
      <c r="K21" s="2" t="s">
        <v>51</v>
      </c>
    </row>
    <row r="22" spans="1:11" x14ac:dyDescent="0.25">
      <c r="A22" s="9">
        <v>8</v>
      </c>
      <c r="B22" s="2" t="s">
        <v>107</v>
      </c>
      <c r="C22" s="2">
        <v>1822</v>
      </c>
      <c r="D22" s="3" t="s">
        <v>51</v>
      </c>
      <c r="E22" s="2">
        <v>346</v>
      </c>
      <c r="F22" s="3">
        <f>826+390+139</f>
        <v>1355</v>
      </c>
      <c r="G22" s="2">
        <v>400</v>
      </c>
      <c r="H22" s="2">
        <v>300</v>
      </c>
      <c r="I22" s="2">
        <v>500</v>
      </c>
      <c r="J22" s="2">
        <f>30+6+9+32</f>
        <v>77</v>
      </c>
      <c r="K22" s="2">
        <v>400</v>
      </c>
    </row>
    <row r="23" spans="1:11" x14ac:dyDescent="0.25">
      <c r="A23" s="9">
        <v>9</v>
      </c>
      <c r="B23" s="2" t="s">
        <v>108</v>
      </c>
      <c r="C23" s="2">
        <v>1822</v>
      </c>
      <c r="D23" s="3" t="s">
        <v>51</v>
      </c>
      <c r="E23" s="2">
        <f>300+13+25+8</f>
        <v>346</v>
      </c>
      <c r="F23" s="3">
        <f>826+390+139</f>
        <v>1355</v>
      </c>
      <c r="G23" s="2">
        <v>400</v>
      </c>
      <c r="H23" s="2">
        <v>300</v>
      </c>
      <c r="I23" s="2" t="s">
        <v>51</v>
      </c>
      <c r="J23" s="2" t="s">
        <v>51</v>
      </c>
      <c r="K23" s="2">
        <v>400</v>
      </c>
    </row>
    <row r="24" spans="1:11" x14ac:dyDescent="0.25">
      <c r="F24" s="4"/>
      <c r="G24" s="4"/>
      <c r="H24" s="4"/>
      <c r="I24" s="11"/>
      <c r="J24" s="11"/>
      <c r="K24" s="11"/>
    </row>
    <row r="25" spans="1:11" ht="18.75" x14ac:dyDescent="0.3">
      <c r="A25" s="20" t="s">
        <v>131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1" ht="30" x14ac:dyDescent="0.25">
      <c r="A26" s="8" t="s">
        <v>0</v>
      </c>
      <c r="B26" s="5" t="s">
        <v>2</v>
      </c>
      <c r="C26" s="5" t="s">
        <v>98</v>
      </c>
      <c r="D26" s="5" t="s">
        <v>99</v>
      </c>
      <c r="E26" s="5" t="s">
        <v>100</v>
      </c>
      <c r="F26" s="5" t="s">
        <v>101</v>
      </c>
      <c r="G26" s="5" t="s">
        <v>102</v>
      </c>
      <c r="H26" s="5" t="s">
        <v>113</v>
      </c>
      <c r="I26" s="5" t="s">
        <v>118</v>
      </c>
      <c r="J26" s="5" t="s">
        <v>116</v>
      </c>
      <c r="K26" s="5" t="s">
        <v>114</v>
      </c>
    </row>
    <row r="27" spans="1:11" x14ac:dyDescent="0.25">
      <c r="A27" s="9">
        <v>1</v>
      </c>
      <c r="B27" s="2" t="s">
        <v>79</v>
      </c>
      <c r="C27" s="2">
        <f t="shared" ref="C27:H35" si="1">+C15+C3</f>
        <v>14515</v>
      </c>
      <c r="D27" s="3">
        <f t="shared" si="1"/>
        <v>6455</v>
      </c>
      <c r="E27" s="13">
        <f t="shared" si="1"/>
        <v>6725</v>
      </c>
      <c r="F27" s="3" t="s">
        <v>51</v>
      </c>
      <c r="G27" s="3" t="s">
        <v>51</v>
      </c>
      <c r="H27" s="3" t="s">
        <v>51</v>
      </c>
      <c r="I27" s="2"/>
      <c r="J27" s="2" t="s">
        <v>51</v>
      </c>
      <c r="K27" s="2" t="s">
        <v>51</v>
      </c>
    </row>
    <row r="28" spans="1:11" x14ac:dyDescent="0.25">
      <c r="A28" s="9">
        <v>2</v>
      </c>
      <c r="B28" s="2" t="s">
        <v>80</v>
      </c>
      <c r="C28" s="2">
        <f t="shared" si="1"/>
        <v>12445</v>
      </c>
      <c r="D28" s="3">
        <f t="shared" si="1"/>
        <v>6200</v>
      </c>
      <c r="E28" s="13">
        <f t="shared" si="1"/>
        <v>6725</v>
      </c>
      <c r="F28" s="3">
        <f>+F4+F16</f>
        <v>6350</v>
      </c>
      <c r="G28" s="3">
        <f t="shared" ref="G28:H30" si="2">+G16+G4</f>
        <v>6400</v>
      </c>
      <c r="H28" s="2">
        <f t="shared" si="2"/>
        <v>6750</v>
      </c>
      <c r="I28" s="2">
        <f t="shared" ref="I28:J30" si="3">+I4+I16</f>
        <v>12900</v>
      </c>
      <c r="J28" s="2">
        <f t="shared" si="3"/>
        <v>6350</v>
      </c>
      <c r="K28" s="2" t="s">
        <v>51</v>
      </c>
    </row>
    <row r="29" spans="1:11" x14ac:dyDescent="0.25">
      <c r="A29" s="9">
        <v>3</v>
      </c>
      <c r="B29" s="2" t="s">
        <v>81</v>
      </c>
      <c r="C29" s="2">
        <f t="shared" si="1"/>
        <v>12745</v>
      </c>
      <c r="D29" s="3">
        <f t="shared" si="1"/>
        <v>6200</v>
      </c>
      <c r="E29" s="13">
        <f t="shared" si="1"/>
        <v>6725</v>
      </c>
      <c r="F29" s="3">
        <f>+F5+F17</f>
        <v>6350</v>
      </c>
      <c r="G29" s="3">
        <f t="shared" si="2"/>
        <v>6400</v>
      </c>
      <c r="H29" s="2">
        <f t="shared" si="2"/>
        <v>6750</v>
      </c>
      <c r="I29" s="2">
        <f t="shared" si="3"/>
        <v>10500</v>
      </c>
      <c r="J29" s="2">
        <f t="shared" si="3"/>
        <v>6350</v>
      </c>
      <c r="K29" s="2" t="s">
        <v>51</v>
      </c>
    </row>
    <row r="30" spans="1:11" x14ac:dyDescent="0.25">
      <c r="A30" s="9">
        <v>4</v>
      </c>
      <c r="B30" s="2" t="s">
        <v>82</v>
      </c>
      <c r="C30" s="2">
        <f t="shared" si="1"/>
        <v>12745</v>
      </c>
      <c r="D30" s="3">
        <f t="shared" si="1"/>
        <v>6200</v>
      </c>
      <c r="E30" s="13">
        <f t="shared" si="1"/>
        <v>6725</v>
      </c>
      <c r="F30" s="3">
        <f>+F6+F18</f>
        <v>6350</v>
      </c>
      <c r="G30" s="3">
        <f t="shared" si="2"/>
        <v>6400</v>
      </c>
      <c r="H30" s="2">
        <f t="shared" si="2"/>
        <v>6750</v>
      </c>
      <c r="I30" s="2">
        <f t="shared" si="3"/>
        <v>14437</v>
      </c>
      <c r="J30" s="2">
        <f t="shared" si="3"/>
        <v>6350</v>
      </c>
      <c r="K30" s="2" t="s">
        <v>51</v>
      </c>
    </row>
    <row r="31" spans="1:11" x14ac:dyDescent="0.25">
      <c r="A31" s="9">
        <v>5</v>
      </c>
      <c r="B31" s="2" t="s">
        <v>83</v>
      </c>
      <c r="C31" s="2">
        <f t="shared" si="1"/>
        <v>13445</v>
      </c>
      <c r="D31" s="12">
        <f t="shared" si="1"/>
        <v>8690</v>
      </c>
      <c r="E31" s="2">
        <f t="shared" si="1"/>
        <v>9125</v>
      </c>
      <c r="F31" s="3" t="s">
        <v>51</v>
      </c>
      <c r="G31" s="3" t="s">
        <v>51</v>
      </c>
      <c r="H31" s="2" t="s">
        <v>51</v>
      </c>
      <c r="I31" s="2"/>
      <c r="J31" s="2" t="s">
        <v>51</v>
      </c>
      <c r="K31" s="2" t="s">
        <v>51</v>
      </c>
    </row>
    <row r="32" spans="1:11" x14ac:dyDescent="0.25">
      <c r="A32" s="9">
        <v>6</v>
      </c>
      <c r="B32" s="2" t="s">
        <v>86</v>
      </c>
      <c r="C32" s="2">
        <f t="shared" si="1"/>
        <v>14090</v>
      </c>
      <c r="D32" s="3">
        <f t="shared" si="1"/>
        <v>6545</v>
      </c>
      <c r="E32" s="13">
        <f t="shared" si="1"/>
        <v>6725</v>
      </c>
      <c r="F32" s="3" t="s">
        <v>51</v>
      </c>
      <c r="G32" s="3" t="s">
        <v>51</v>
      </c>
      <c r="H32" s="2" t="s">
        <v>51</v>
      </c>
      <c r="I32" s="2"/>
      <c r="J32" s="2" t="s">
        <v>51</v>
      </c>
      <c r="K32" s="2" t="s">
        <v>51</v>
      </c>
    </row>
    <row r="33" spans="1:11" x14ac:dyDescent="0.25">
      <c r="A33" s="9">
        <v>7</v>
      </c>
      <c r="B33" s="2" t="s">
        <v>87</v>
      </c>
      <c r="C33" s="2">
        <f t="shared" si="1"/>
        <v>13245</v>
      </c>
      <c r="D33" s="12">
        <f t="shared" si="1"/>
        <v>6535</v>
      </c>
      <c r="E33" s="2">
        <f t="shared" si="1"/>
        <v>6725</v>
      </c>
      <c r="F33" s="3" t="s">
        <v>51</v>
      </c>
      <c r="G33" s="3" t="s">
        <v>51</v>
      </c>
      <c r="H33" s="2" t="s">
        <v>51</v>
      </c>
      <c r="I33" s="2"/>
      <c r="J33" s="2" t="s">
        <v>51</v>
      </c>
      <c r="K33" s="2" t="s">
        <v>51</v>
      </c>
    </row>
    <row r="34" spans="1:11" x14ac:dyDescent="0.25">
      <c r="A34" s="9">
        <v>8</v>
      </c>
      <c r="B34" s="2" t="s">
        <v>107</v>
      </c>
      <c r="C34" s="2">
        <f>+C22+C10</f>
        <v>13289</v>
      </c>
      <c r="D34" s="3" t="s">
        <v>51</v>
      </c>
      <c r="E34" s="2">
        <f t="shared" si="1"/>
        <v>5420</v>
      </c>
      <c r="F34" s="3">
        <f t="shared" si="1"/>
        <v>5750</v>
      </c>
      <c r="G34" s="3">
        <f t="shared" si="1"/>
        <v>4900</v>
      </c>
      <c r="H34" s="2">
        <f t="shared" si="1"/>
        <v>4600</v>
      </c>
      <c r="I34" s="2">
        <f>+I22+I10</f>
        <v>6500</v>
      </c>
      <c r="J34" s="2">
        <f>+J10+J22</f>
        <v>4600</v>
      </c>
      <c r="K34" s="13">
        <f>+K22+K10</f>
        <v>5100</v>
      </c>
    </row>
    <row r="35" spans="1:11" x14ac:dyDescent="0.25">
      <c r="A35" s="9">
        <v>9</v>
      </c>
      <c r="B35" s="2" t="s">
        <v>108</v>
      </c>
      <c r="C35" s="2">
        <f>+C23+C11</f>
        <v>13289</v>
      </c>
      <c r="D35" s="3" t="s">
        <v>51</v>
      </c>
      <c r="E35" s="2">
        <f t="shared" si="1"/>
        <v>5420</v>
      </c>
      <c r="F35" s="3">
        <f t="shared" si="1"/>
        <v>5750</v>
      </c>
      <c r="G35" s="3">
        <f t="shared" si="1"/>
        <v>4900</v>
      </c>
      <c r="H35" s="2">
        <f t="shared" si="1"/>
        <v>4600</v>
      </c>
      <c r="I35" s="2"/>
      <c r="J35" s="2" t="s">
        <v>51</v>
      </c>
      <c r="K35" s="13">
        <f>+K23+K11</f>
        <v>5100</v>
      </c>
    </row>
  </sheetData>
  <mergeCells count="3">
    <mergeCell ref="A1:K1"/>
    <mergeCell ref="A13:K13"/>
    <mergeCell ref="A25:K25"/>
  </mergeCells>
  <pageMargins left="0.7" right="0.7" top="0.75" bottom="0.75" header="0.3" footer="0.3"/>
  <pageSetup paperSize="9" scale="8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5"/>
  <sheetViews>
    <sheetView workbookViewId="0">
      <selection activeCell="E19" sqref="E19"/>
    </sheetView>
  </sheetViews>
  <sheetFormatPr defaultRowHeight="15" x14ac:dyDescent="0.25"/>
  <cols>
    <col min="1" max="1" width="5.42578125" bestFit="1" customWidth="1"/>
    <col min="2" max="2" width="13.85546875" bestFit="1" customWidth="1"/>
    <col min="8" max="8" width="10.7109375" customWidth="1"/>
    <col min="9" max="9" width="10.85546875" customWidth="1"/>
  </cols>
  <sheetData>
    <row r="1" spans="1:9" ht="18.75" x14ac:dyDescent="0.3">
      <c r="A1" s="20" t="s">
        <v>135</v>
      </c>
      <c r="B1" s="20"/>
      <c r="C1" s="20"/>
      <c r="D1" s="20"/>
      <c r="E1" s="20"/>
      <c r="F1" s="20"/>
      <c r="G1" s="20"/>
      <c r="H1" s="20"/>
      <c r="I1" s="20"/>
    </row>
    <row r="2" spans="1:9" ht="75" x14ac:dyDescent="0.25">
      <c r="A2" s="8" t="s">
        <v>0</v>
      </c>
      <c r="B2" s="5" t="s">
        <v>2</v>
      </c>
      <c r="C2" s="5" t="s">
        <v>94</v>
      </c>
      <c r="D2" s="5" t="s">
        <v>95</v>
      </c>
      <c r="E2" s="5" t="s">
        <v>96</v>
      </c>
      <c r="F2" s="5" t="s">
        <v>119</v>
      </c>
      <c r="G2" s="5" t="s">
        <v>120</v>
      </c>
      <c r="H2" s="5" t="s">
        <v>121</v>
      </c>
      <c r="I2" s="5" t="s">
        <v>122</v>
      </c>
    </row>
    <row r="3" spans="1:9" x14ac:dyDescent="0.25">
      <c r="A3" s="9">
        <v>1</v>
      </c>
      <c r="B3" s="2" t="s">
        <v>107</v>
      </c>
      <c r="C3" s="3">
        <v>2800</v>
      </c>
      <c r="D3" s="10" t="s">
        <v>51</v>
      </c>
      <c r="E3" s="3">
        <v>2300</v>
      </c>
      <c r="F3" s="3" t="s">
        <v>51</v>
      </c>
      <c r="G3" s="2">
        <v>3300</v>
      </c>
      <c r="H3" s="2">
        <v>2500</v>
      </c>
      <c r="I3" s="2">
        <v>2400</v>
      </c>
    </row>
    <row r="4" spans="1:9" x14ac:dyDescent="0.25">
      <c r="A4" s="9">
        <v>2</v>
      </c>
      <c r="B4" s="2" t="s">
        <v>80</v>
      </c>
      <c r="C4" s="3">
        <v>3350</v>
      </c>
      <c r="D4" s="10">
        <v>3200</v>
      </c>
      <c r="E4" s="3">
        <v>3200</v>
      </c>
      <c r="F4" s="2">
        <v>3100</v>
      </c>
      <c r="G4" s="2">
        <v>3460</v>
      </c>
      <c r="H4" s="2">
        <v>3350</v>
      </c>
      <c r="I4" s="2">
        <v>3500</v>
      </c>
    </row>
    <row r="5" spans="1:9" x14ac:dyDescent="0.25">
      <c r="A5" s="9">
        <v>3</v>
      </c>
      <c r="B5" s="2" t="s">
        <v>81</v>
      </c>
      <c r="C5" s="3">
        <v>3350</v>
      </c>
      <c r="D5" s="10">
        <v>3200</v>
      </c>
      <c r="E5" s="3">
        <v>3200</v>
      </c>
      <c r="F5" s="2">
        <v>3100</v>
      </c>
      <c r="G5" s="2">
        <v>3460</v>
      </c>
      <c r="H5" s="2">
        <v>3350</v>
      </c>
      <c r="I5" s="2">
        <v>3500</v>
      </c>
    </row>
    <row r="6" spans="1:9" x14ac:dyDescent="0.25">
      <c r="A6" s="9">
        <v>4</v>
      </c>
      <c r="B6" s="2" t="s">
        <v>82</v>
      </c>
      <c r="C6" s="3">
        <v>3350</v>
      </c>
      <c r="D6" s="10">
        <v>4422</v>
      </c>
      <c r="E6" s="3">
        <v>3200</v>
      </c>
      <c r="F6" s="2">
        <v>3150</v>
      </c>
      <c r="G6" s="2">
        <v>3460</v>
      </c>
      <c r="H6" s="2">
        <v>3350</v>
      </c>
      <c r="I6" s="2">
        <v>3500</v>
      </c>
    </row>
    <row r="7" spans="1:9" x14ac:dyDescent="0.25">
      <c r="A7" s="9">
        <v>5</v>
      </c>
      <c r="B7" s="2" t="s">
        <v>83</v>
      </c>
      <c r="C7" s="3">
        <v>5275</v>
      </c>
      <c r="D7" s="10">
        <v>4975</v>
      </c>
      <c r="E7" s="3" t="s">
        <v>51</v>
      </c>
      <c r="F7" s="2" t="s">
        <v>51</v>
      </c>
      <c r="G7" s="2">
        <v>4750</v>
      </c>
      <c r="H7" s="2">
        <v>5225</v>
      </c>
      <c r="I7" s="2" t="s">
        <v>51</v>
      </c>
    </row>
    <row r="8" spans="1:9" x14ac:dyDescent="0.25">
      <c r="A8" s="9">
        <v>6</v>
      </c>
      <c r="B8" s="2" t="s">
        <v>86</v>
      </c>
      <c r="C8" s="3">
        <v>3775</v>
      </c>
      <c r="D8" s="10">
        <v>4500</v>
      </c>
      <c r="E8" s="3">
        <v>3500</v>
      </c>
      <c r="F8" s="2" t="s">
        <v>51</v>
      </c>
      <c r="G8" s="2" t="s">
        <v>51</v>
      </c>
      <c r="H8" s="2">
        <v>3500</v>
      </c>
      <c r="I8" s="2" t="s">
        <v>51</v>
      </c>
    </row>
    <row r="9" spans="1:9" x14ac:dyDescent="0.25">
      <c r="A9" s="9">
        <v>7</v>
      </c>
      <c r="B9" s="2" t="s">
        <v>87</v>
      </c>
      <c r="C9" s="3">
        <v>3850</v>
      </c>
      <c r="D9" s="10">
        <v>3200</v>
      </c>
      <c r="E9" s="3">
        <v>3450</v>
      </c>
      <c r="F9" s="2">
        <v>3300</v>
      </c>
      <c r="G9" s="2">
        <v>3525</v>
      </c>
      <c r="H9" s="2">
        <v>3425</v>
      </c>
      <c r="I9" s="2" t="s">
        <v>51</v>
      </c>
    </row>
    <row r="10" spans="1:9" x14ac:dyDescent="0.25">
      <c r="A10" s="9">
        <v>8</v>
      </c>
      <c r="B10" s="2" t="s">
        <v>79</v>
      </c>
      <c r="C10" s="3">
        <v>3750</v>
      </c>
      <c r="D10" s="10">
        <v>3200</v>
      </c>
      <c r="E10" s="3" t="s">
        <v>51</v>
      </c>
      <c r="F10" s="2" t="s">
        <v>51</v>
      </c>
      <c r="G10" s="2">
        <v>3550</v>
      </c>
      <c r="H10" s="2" t="s">
        <v>51</v>
      </c>
      <c r="I10" s="2" t="s">
        <v>51</v>
      </c>
    </row>
    <row r="11" spans="1:9" x14ac:dyDescent="0.25">
      <c r="A11" s="9">
        <v>9</v>
      </c>
      <c r="B11" s="2" t="s">
        <v>108</v>
      </c>
      <c r="C11" s="3">
        <v>2973</v>
      </c>
      <c r="D11" s="10">
        <v>2500</v>
      </c>
      <c r="E11" s="3" t="s">
        <v>51</v>
      </c>
      <c r="F11" s="2">
        <v>2050</v>
      </c>
      <c r="G11" s="2">
        <v>3012</v>
      </c>
      <c r="H11" s="2">
        <v>2500</v>
      </c>
      <c r="I11" s="2">
        <v>2400</v>
      </c>
    </row>
    <row r="12" spans="1:9" x14ac:dyDescent="0.25">
      <c r="G12" s="11"/>
      <c r="H12" s="11"/>
      <c r="I12" s="11"/>
    </row>
    <row r="13" spans="1:9" ht="15.75" x14ac:dyDescent="0.25">
      <c r="A13" s="21" t="s">
        <v>136</v>
      </c>
      <c r="B13" s="21"/>
      <c r="C13" s="21"/>
      <c r="D13" s="21"/>
      <c r="E13" s="21"/>
      <c r="F13" s="21"/>
      <c r="G13" s="21"/>
      <c r="H13" s="21"/>
      <c r="I13" s="21"/>
    </row>
    <row r="14" spans="1:9" ht="30" x14ac:dyDescent="0.25">
      <c r="A14" s="8" t="s">
        <v>0</v>
      </c>
      <c r="B14" s="5" t="s">
        <v>2</v>
      </c>
      <c r="C14" s="5" t="s">
        <v>99</v>
      </c>
      <c r="D14" s="5" t="s">
        <v>100</v>
      </c>
      <c r="E14" s="5" t="s">
        <v>101</v>
      </c>
      <c r="F14" s="5" t="s">
        <v>113</v>
      </c>
      <c r="G14" s="5" t="s">
        <v>117</v>
      </c>
      <c r="H14" s="5" t="s">
        <v>115</v>
      </c>
      <c r="I14" s="5" t="s">
        <v>114</v>
      </c>
    </row>
    <row r="15" spans="1:9" x14ac:dyDescent="0.25">
      <c r="A15" s="9">
        <v>1</v>
      </c>
      <c r="B15" s="2" t="s">
        <v>107</v>
      </c>
      <c r="C15" s="3">
        <v>275</v>
      </c>
      <c r="D15" s="2" t="s">
        <v>51</v>
      </c>
      <c r="E15" s="3">
        <v>300</v>
      </c>
      <c r="F15" s="3" t="s">
        <v>51</v>
      </c>
      <c r="G15" s="2">
        <v>550</v>
      </c>
      <c r="H15" s="2">
        <v>200</v>
      </c>
      <c r="I15" s="2">
        <v>300</v>
      </c>
    </row>
    <row r="16" spans="1:9" x14ac:dyDescent="0.25">
      <c r="A16" s="9">
        <v>2</v>
      </c>
      <c r="B16" s="2" t="s">
        <v>80</v>
      </c>
      <c r="C16" s="3">
        <v>275</v>
      </c>
      <c r="D16" s="2">
        <v>350</v>
      </c>
      <c r="E16" s="3">
        <v>300</v>
      </c>
      <c r="F16" s="2">
        <v>550</v>
      </c>
      <c r="G16" s="2">
        <v>550</v>
      </c>
      <c r="H16" s="2">
        <v>200</v>
      </c>
      <c r="I16" s="2">
        <v>300</v>
      </c>
    </row>
    <row r="17" spans="1:9" x14ac:dyDescent="0.25">
      <c r="A17" s="9">
        <v>3</v>
      </c>
      <c r="B17" s="2" t="s">
        <v>81</v>
      </c>
      <c r="C17" s="3">
        <v>275</v>
      </c>
      <c r="D17" s="2">
        <v>350</v>
      </c>
      <c r="E17" s="3">
        <v>300</v>
      </c>
      <c r="F17" s="2">
        <v>550</v>
      </c>
      <c r="G17" s="2">
        <v>550</v>
      </c>
      <c r="H17" s="2">
        <v>200</v>
      </c>
      <c r="I17" s="2">
        <v>300</v>
      </c>
    </row>
    <row r="18" spans="1:9" x14ac:dyDescent="0.25">
      <c r="A18" s="9">
        <v>4</v>
      </c>
      <c r="B18" s="2" t="s">
        <v>82</v>
      </c>
      <c r="C18" s="3">
        <v>275</v>
      </c>
      <c r="D18" s="2">
        <v>350</v>
      </c>
      <c r="E18" s="3">
        <v>300</v>
      </c>
      <c r="F18" s="2">
        <v>550</v>
      </c>
      <c r="G18" s="2">
        <v>550</v>
      </c>
      <c r="H18" s="2">
        <v>200</v>
      </c>
      <c r="I18" s="2">
        <v>300</v>
      </c>
    </row>
    <row r="19" spans="1:9" x14ac:dyDescent="0.25">
      <c r="A19" s="9">
        <v>5</v>
      </c>
      <c r="B19" s="2" t="s">
        <v>83</v>
      </c>
      <c r="C19" s="3">
        <v>275</v>
      </c>
      <c r="D19" s="2">
        <v>350</v>
      </c>
      <c r="E19" s="3" t="s">
        <v>51</v>
      </c>
      <c r="F19" s="2" t="s">
        <v>51</v>
      </c>
      <c r="G19" s="2">
        <v>550</v>
      </c>
      <c r="H19" s="2">
        <v>200</v>
      </c>
      <c r="I19" s="2" t="s">
        <v>51</v>
      </c>
    </row>
    <row r="20" spans="1:9" x14ac:dyDescent="0.25">
      <c r="A20" s="9">
        <v>6</v>
      </c>
      <c r="B20" s="2" t="s">
        <v>86</v>
      </c>
      <c r="C20" s="3">
        <v>275</v>
      </c>
      <c r="D20" s="2">
        <v>350</v>
      </c>
      <c r="E20" s="3">
        <v>300</v>
      </c>
      <c r="F20" s="2" t="s">
        <v>51</v>
      </c>
      <c r="G20" s="2" t="s">
        <v>51</v>
      </c>
      <c r="H20" s="2">
        <v>200</v>
      </c>
      <c r="I20" s="2" t="s">
        <v>51</v>
      </c>
    </row>
    <row r="21" spans="1:9" x14ac:dyDescent="0.25">
      <c r="A21" s="9">
        <v>7</v>
      </c>
      <c r="B21" s="2" t="s">
        <v>87</v>
      </c>
      <c r="C21" s="3">
        <v>275</v>
      </c>
      <c r="D21" s="2">
        <v>350</v>
      </c>
      <c r="E21" s="3">
        <v>300</v>
      </c>
      <c r="F21" s="2">
        <v>550</v>
      </c>
      <c r="G21" s="2">
        <v>550</v>
      </c>
      <c r="H21" s="2">
        <v>200</v>
      </c>
      <c r="I21" s="2" t="s">
        <v>51</v>
      </c>
    </row>
    <row r="22" spans="1:9" x14ac:dyDescent="0.25">
      <c r="A22" s="9">
        <v>8</v>
      </c>
      <c r="B22" s="2" t="s">
        <v>79</v>
      </c>
      <c r="C22" s="3">
        <v>275</v>
      </c>
      <c r="D22" s="2">
        <v>350</v>
      </c>
      <c r="E22" s="3" t="s">
        <v>51</v>
      </c>
      <c r="F22" s="2" t="s">
        <v>51</v>
      </c>
      <c r="G22" s="2">
        <v>550</v>
      </c>
      <c r="H22" s="2" t="s">
        <v>51</v>
      </c>
      <c r="I22" s="2" t="s">
        <v>51</v>
      </c>
    </row>
    <row r="23" spans="1:9" x14ac:dyDescent="0.25">
      <c r="A23" s="9">
        <v>9</v>
      </c>
      <c r="B23" s="2" t="s">
        <v>108</v>
      </c>
      <c r="C23" s="3">
        <v>275</v>
      </c>
      <c r="D23" s="2">
        <v>350</v>
      </c>
      <c r="E23" s="3" t="s">
        <v>51</v>
      </c>
      <c r="F23" s="2">
        <v>550</v>
      </c>
      <c r="G23" s="2">
        <v>550</v>
      </c>
      <c r="H23" s="2">
        <v>200</v>
      </c>
      <c r="I23" s="2">
        <v>300</v>
      </c>
    </row>
    <row r="24" spans="1:9" x14ac:dyDescent="0.25">
      <c r="E24" s="4"/>
      <c r="F24" s="4"/>
      <c r="G24" s="11"/>
      <c r="H24" s="11"/>
      <c r="I24" s="11"/>
    </row>
    <row r="25" spans="1:9" ht="18.75" x14ac:dyDescent="0.3">
      <c r="A25" s="20" t="s">
        <v>137</v>
      </c>
      <c r="B25" s="20"/>
      <c r="C25" s="20"/>
      <c r="D25" s="20"/>
      <c r="E25" s="20"/>
      <c r="F25" s="20"/>
      <c r="G25" s="20"/>
      <c r="H25" s="20"/>
      <c r="I25" s="20"/>
    </row>
    <row r="26" spans="1:9" ht="30" x14ac:dyDescent="0.25">
      <c r="A26" s="8" t="s">
        <v>0</v>
      </c>
      <c r="B26" s="5" t="s">
        <v>2</v>
      </c>
      <c r="C26" s="5" t="s">
        <v>99</v>
      </c>
      <c r="D26" s="5" t="s">
        <v>100</v>
      </c>
      <c r="E26" s="5" t="s">
        <v>101</v>
      </c>
      <c r="F26" s="5" t="s">
        <v>113</v>
      </c>
      <c r="G26" s="5" t="s">
        <v>118</v>
      </c>
      <c r="H26" s="5" t="s">
        <v>116</v>
      </c>
      <c r="I26" s="5" t="s">
        <v>114</v>
      </c>
    </row>
    <row r="27" spans="1:9" x14ac:dyDescent="0.25">
      <c r="A27" s="9">
        <v>1</v>
      </c>
      <c r="B27" s="2" t="s">
        <v>107</v>
      </c>
      <c r="C27" s="3">
        <f t="shared" ref="C27:C35" si="0">+C15+C3</f>
        <v>3075</v>
      </c>
      <c r="D27" s="2" t="s">
        <v>51</v>
      </c>
      <c r="E27" s="3">
        <f>+E15+E3</f>
        <v>2600</v>
      </c>
      <c r="F27" s="3" t="s">
        <v>51</v>
      </c>
      <c r="G27" s="3">
        <f t="shared" ref="G27:I30" si="1">+G15+G3</f>
        <v>3850</v>
      </c>
      <c r="H27" s="3">
        <f t="shared" si="1"/>
        <v>2700</v>
      </c>
      <c r="I27" s="3">
        <f t="shared" si="1"/>
        <v>2700</v>
      </c>
    </row>
    <row r="28" spans="1:9" x14ac:dyDescent="0.25">
      <c r="A28" s="9">
        <v>2</v>
      </c>
      <c r="B28" s="2" t="s">
        <v>80</v>
      </c>
      <c r="C28" s="3">
        <f t="shared" si="0"/>
        <v>3625</v>
      </c>
      <c r="D28" s="2">
        <f t="shared" ref="D28:D35" si="2">+D16+D4</f>
        <v>3550</v>
      </c>
      <c r="E28" s="3">
        <f>+E16+E4</f>
        <v>3500</v>
      </c>
      <c r="F28" s="3">
        <f>+F16+F4</f>
        <v>3650</v>
      </c>
      <c r="G28" s="3">
        <f t="shared" si="1"/>
        <v>4010</v>
      </c>
      <c r="H28" s="3">
        <f t="shared" si="1"/>
        <v>3550</v>
      </c>
      <c r="I28" s="3">
        <f t="shared" si="1"/>
        <v>3800</v>
      </c>
    </row>
    <row r="29" spans="1:9" x14ac:dyDescent="0.25">
      <c r="A29" s="9">
        <v>3</v>
      </c>
      <c r="B29" s="2" t="s">
        <v>81</v>
      </c>
      <c r="C29" s="3">
        <f t="shared" si="0"/>
        <v>3625</v>
      </c>
      <c r="D29" s="2">
        <f t="shared" si="2"/>
        <v>3550</v>
      </c>
      <c r="E29" s="3">
        <f>+E17+E5</f>
        <v>3500</v>
      </c>
      <c r="F29" s="3">
        <f>+F17+F5</f>
        <v>3650</v>
      </c>
      <c r="G29" s="3">
        <f t="shared" si="1"/>
        <v>4010</v>
      </c>
      <c r="H29" s="3">
        <f t="shared" si="1"/>
        <v>3550</v>
      </c>
      <c r="I29" s="3">
        <f t="shared" si="1"/>
        <v>3800</v>
      </c>
    </row>
    <row r="30" spans="1:9" x14ac:dyDescent="0.25">
      <c r="A30" s="9">
        <v>4</v>
      </c>
      <c r="B30" s="2" t="s">
        <v>82</v>
      </c>
      <c r="C30" s="3">
        <f t="shared" si="0"/>
        <v>3625</v>
      </c>
      <c r="D30" s="2">
        <f t="shared" si="2"/>
        <v>4772</v>
      </c>
      <c r="E30" s="3">
        <f>+E18+E6</f>
        <v>3500</v>
      </c>
      <c r="F30" s="3">
        <f>+F18+F6</f>
        <v>3700</v>
      </c>
      <c r="G30" s="3">
        <f t="shared" si="1"/>
        <v>4010</v>
      </c>
      <c r="H30" s="3">
        <f t="shared" si="1"/>
        <v>3550</v>
      </c>
      <c r="I30" s="3">
        <f t="shared" si="1"/>
        <v>3800</v>
      </c>
    </row>
    <row r="31" spans="1:9" x14ac:dyDescent="0.25">
      <c r="A31" s="9">
        <v>5</v>
      </c>
      <c r="B31" s="2" t="s">
        <v>83</v>
      </c>
      <c r="C31" s="3">
        <f t="shared" si="0"/>
        <v>5550</v>
      </c>
      <c r="D31" s="2">
        <f t="shared" si="2"/>
        <v>5325</v>
      </c>
      <c r="E31" s="3" t="s">
        <v>51</v>
      </c>
      <c r="F31" s="3" t="s">
        <v>51</v>
      </c>
      <c r="G31" s="3">
        <f>+G19+G7</f>
        <v>5300</v>
      </c>
      <c r="H31" s="3">
        <f>+H19+H7</f>
        <v>5425</v>
      </c>
      <c r="I31" s="3" t="s">
        <v>51</v>
      </c>
    </row>
    <row r="32" spans="1:9" x14ac:dyDescent="0.25">
      <c r="A32" s="9">
        <v>6</v>
      </c>
      <c r="B32" s="2" t="s">
        <v>86</v>
      </c>
      <c r="C32" s="3">
        <f t="shared" si="0"/>
        <v>4050</v>
      </c>
      <c r="D32" s="2">
        <f t="shared" si="2"/>
        <v>4850</v>
      </c>
      <c r="E32" s="3">
        <f>+E20+E8</f>
        <v>3800</v>
      </c>
      <c r="F32" s="3" t="s">
        <v>51</v>
      </c>
      <c r="G32" s="3" t="s">
        <v>51</v>
      </c>
      <c r="H32" s="3">
        <f>+H20+H8</f>
        <v>3700</v>
      </c>
      <c r="I32" s="3" t="s">
        <v>51</v>
      </c>
    </row>
    <row r="33" spans="1:9" x14ac:dyDescent="0.25">
      <c r="A33" s="9">
        <v>7</v>
      </c>
      <c r="B33" s="2" t="s">
        <v>87</v>
      </c>
      <c r="C33" s="3">
        <f t="shared" si="0"/>
        <v>4125</v>
      </c>
      <c r="D33" s="2">
        <f t="shared" si="2"/>
        <v>3550</v>
      </c>
      <c r="E33" s="3">
        <f>+E21+E9</f>
        <v>3750</v>
      </c>
      <c r="F33" s="3">
        <f>+F21+F9</f>
        <v>3850</v>
      </c>
      <c r="G33" s="3">
        <f>+G21+G9</f>
        <v>4075</v>
      </c>
      <c r="H33" s="3">
        <f>+H21+H9</f>
        <v>3625</v>
      </c>
      <c r="I33" s="3" t="s">
        <v>51</v>
      </c>
    </row>
    <row r="34" spans="1:9" x14ac:dyDescent="0.25">
      <c r="A34" s="9">
        <v>8</v>
      </c>
      <c r="B34" s="2" t="s">
        <v>79</v>
      </c>
      <c r="C34" s="3">
        <f t="shared" si="0"/>
        <v>4025</v>
      </c>
      <c r="D34" s="2">
        <f t="shared" si="2"/>
        <v>3550</v>
      </c>
      <c r="E34" s="3" t="s">
        <v>51</v>
      </c>
      <c r="F34" s="3" t="s">
        <v>51</v>
      </c>
      <c r="G34" s="3">
        <f>+G22+G10</f>
        <v>4100</v>
      </c>
      <c r="H34" s="3" t="s">
        <v>51</v>
      </c>
      <c r="I34" s="3" t="s">
        <v>51</v>
      </c>
    </row>
    <row r="35" spans="1:9" x14ac:dyDescent="0.25">
      <c r="A35" s="9">
        <v>9</v>
      </c>
      <c r="B35" s="2" t="s">
        <v>108</v>
      </c>
      <c r="C35" s="3">
        <f t="shared" si="0"/>
        <v>3248</v>
      </c>
      <c r="D35" s="2">
        <f t="shared" si="2"/>
        <v>2850</v>
      </c>
      <c r="E35" s="3" t="s">
        <v>51</v>
      </c>
      <c r="F35" s="3">
        <f>+F23+F11</f>
        <v>2600</v>
      </c>
      <c r="G35" s="3">
        <f>+G23+G11</f>
        <v>3562</v>
      </c>
      <c r="H35" s="3">
        <f>+H23+H11</f>
        <v>2700</v>
      </c>
      <c r="I35" s="3">
        <f>+I23+I11</f>
        <v>2700</v>
      </c>
    </row>
  </sheetData>
  <mergeCells count="3">
    <mergeCell ref="A1:I1"/>
    <mergeCell ref="A13:I13"/>
    <mergeCell ref="A25:I25"/>
  </mergeCells>
  <pageMargins left="0.97" right="0.31496062992125984" top="0.74803149606299213" bottom="0.74803149606299213" header="0.31496062992125984" footer="0.31496062992125984"/>
  <pageSetup paperSize="9" scale="8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2"/>
  <sheetViews>
    <sheetView workbookViewId="0">
      <selection activeCell="L16" sqref="L16"/>
    </sheetView>
  </sheetViews>
  <sheetFormatPr defaultRowHeight="15" x14ac:dyDescent="0.25"/>
  <cols>
    <col min="1" max="1" width="17.85546875" customWidth="1"/>
    <col min="2" max="2" width="12.5703125" customWidth="1"/>
    <col min="3" max="3" width="10.140625" bestFit="1" customWidth="1"/>
    <col min="4" max="4" width="17.5703125" bestFit="1" customWidth="1"/>
    <col min="5" max="5" width="15.5703125" bestFit="1" customWidth="1"/>
    <col min="6" max="6" width="13.7109375" bestFit="1" customWidth="1"/>
    <col min="7" max="7" width="12.28515625" bestFit="1" customWidth="1"/>
  </cols>
  <sheetData>
    <row r="1" spans="1:8" x14ac:dyDescent="0.25">
      <c r="A1" s="22" t="s">
        <v>37</v>
      </c>
      <c r="B1" s="22"/>
      <c r="C1" s="22"/>
      <c r="D1" s="22"/>
      <c r="E1" s="22"/>
      <c r="F1" s="22"/>
      <c r="G1" s="22"/>
      <c r="H1" s="23" t="s">
        <v>43</v>
      </c>
    </row>
    <row r="2" spans="1:8" ht="31.5" customHeight="1" x14ac:dyDescent="0.25">
      <c r="A2" s="2" t="s">
        <v>38</v>
      </c>
      <c r="B2" s="1" t="s">
        <v>45</v>
      </c>
      <c r="C2" s="1" t="s">
        <v>46</v>
      </c>
      <c r="D2" s="2" t="s">
        <v>41</v>
      </c>
      <c r="E2" s="2" t="s">
        <v>42</v>
      </c>
      <c r="F2" s="2" t="s">
        <v>47</v>
      </c>
      <c r="G2" s="2" t="s">
        <v>40</v>
      </c>
      <c r="H2" s="23"/>
    </row>
    <row r="3" spans="1:8" x14ac:dyDescent="0.25">
      <c r="A3" s="2" t="s">
        <v>44</v>
      </c>
      <c r="B3" s="2">
        <v>40260</v>
      </c>
      <c r="C3" s="2">
        <v>1500</v>
      </c>
      <c r="D3" s="2">
        <v>3500</v>
      </c>
      <c r="E3" s="2">
        <v>3000</v>
      </c>
      <c r="F3" s="2">
        <v>500</v>
      </c>
      <c r="G3" s="2" t="s">
        <v>50</v>
      </c>
      <c r="H3" s="3" t="s">
        <v>48</v>
      </c>
    </row>
    <row r="4" spans="1:8" x14ac:dyDescent="0.25">
      <c r="A4" s="2" t="s">
        <v>49</v>
      </c>
      <c r="B4" s="2">
        <v>52000</v>
      </c>
      <c r="C4" s="2">
        <v>700</v>
      </c>
      <c r="D4" s="2">
        <v>3500</v>
      </c>
      <c r="E4" s="2" t="s">
        <v>51</v>
      </c>
      <c r="F4" s="2">
        <v>500</v>
      </c>
      <c r="G4" s="3" t="s">
        <v>52</v>
      </c>
      <c r="H4" s="3" t="s">
        <v>53</v>
      </c>
    </row>
    <row r="5" spans="1:8" x14ac:dyDescent="0.25">
      <c r="A5" s="2" t="s">
        <v>54</v>
      </c>
      <c r="B5" s="2">
        <v>52000</v>
      </c>
      <c r="C5" s="2">
        <v>700</v>
      </c>
      <c r="D5" s="2">
        <v>3500</v>
      </c>
      <c r="E5" s="2" t="s">
        <v>51</v>
      </c>
      <c r="F5" s="2">
        <v>500</v>
      </c>
      <c r="G5" s="3" t="s">
        <v>52</v>
      </c>
      <c r="H5" s="3" t="s">
        <v>53</v>
      </c>
    </row>
    <row r="8" spans="1:8" x14ac:dyDescent="0.25">
      <c r="A8" s="22" t="s">
        <v>55</v>
      </c>
      <c r="B8" s="22"/>
      <c r="C8" s="22"/>
      <c r="D8" s="22"/>
      <c r="E8" s="22"/>
      <c r="F8" s="22"/>
      <c r="G8" s="22"/>
      <c r="H8" s="24"/>
    </row>
    <row r="9" spans="1:8" x14ac:dyDescent="0.25">
      <c r="A9" s="2" t="s">
        <v>38</v>
      </c>
      <c r="B9" s="1" t="s">
        <v>56</v>
      </c>
      <c r="C9" s="1" t="s">
        <v>57</v>
      </c>
      <c r="D9" s="2" t="s">
        <v>58</v>
      </c>
      <c r="E9" s="2" t="s">
        <v>59</v>
      </c>
      <c r="F9" s="2" t="s">
        <v>60</v>
      </c>
      <c r="G9" s="2" t="s">
        <v>39</v>
      </c>
      <c r="H9" s="24"/>
    </row>
    <row r="10" spans="1:8" x14ac:dyDescent="0.25">
      <c r="A10" s="2" t="s">
        <v>44</v>
      </c>
      <c r="B10" s="2">
        <v>5000</v>
      </c>
      <c r="C10" s="2">
        <v>500</v>
      </c>
      <c r="D10" s="2" t="s">
        <v>51</v>
      </c>
      <c r="E10" s="2">
        <v>5000</v>
      </c>
      <c r="F10" s="2">
        <v>1500</v>
      </c>
      <c r="G10" s="2" t="s">
        <v>63</v>
      </c>
      <c r="H10" s="4"/>
    </row>
    <row r="11" spans="1:8" x14ac:dyDescent="0.25">
      <c r="A11" s="2" t="s">
        <v>61</v>
      </c>
      <c r="B11" s="2">
        <v>8500</v>
      </c>
      <c r="C11" s="2">
        <v>350</v>
      </c>
      <c r="D11" s="2">
        <v>500</v>
      </c>
      <c r="E11" s="2">
        <v>5000</v>
      </c>
      <c r="F11" s="2" t="s">
        <v>51</v>
      </c>
      <c r="G11" s="3" t="s">
        <v>51</v>
      </c>
      <c r="H11" s="4"/>
    </row>
    <row r="12" spans="1:8" x14ac:dyDescent="0.25">
      <c r="A12" s="2" t="s">
        <v>62</v>
      </c>
      <c r="B12" s="2">
        <v>9000</v>
      </c>
      <c r="C12" s="2">
        <v>500</v>
      </c>
      <c r="D12" s="2" t="s">
        <v>51</v>
      </c>
      <c r="E12" s="2">
        <v>5000</v>
      </c>
      <c r="F12" s="2" t="s">
        <v>51</v>
      </c>
      <c r="G12" s="3" t="s">
        <v>51</v>
      </c>
      <c r="H12" s="4"/>
    </row>
  </sheetData>
  <mergeCells count="4">
    <mergeCell ref="A1:G1"/>
    <mergeCell ref="H1:H2"/>
    <mergeCell ref="A8:G8"/>
    <mergeCell ref="H8:H9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35"/>
  <sheetViews>
    <sheetView topLeftCell="A15" workbookViewId="0">
      <selection sqref="A1:K35"/>
    </sheetView>
  </sheetViews>
  <sheetFormatPr defaultRowHeight="15" x14ac:dyDescent="0.25"/>
  <cols>
    <col min="2" max="2" width="13.85546875" bestFit="1" customWidth="1"/>
  </cols>
  <sheetData>
    <row r="1" spans="1:11" ht="18.75" x14ac:dyDescent="0.3">
      <c r="A1" s="20" t="s">
        <v>132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75" x14ac:dyDescent="0.25">
      <c r="A2" s="8" t="s">
        <v>0</v>
      </c>
      <c r="B2" s="5" t="s">
        <v>2</v>
      </c>
      <c r="C2" s="5" t="s">
        <v>93</v>
      </c>
      <c r="D2" s="5" t="s">
        <v>94</v>
      </c>
      <c r="E2" s="5" t="s">
        <v>95</v>
      </c>
      <c r="F2" s="5" t="s">
        <v>96</v>
      </c>
      <c r="G2" s="5" t="s">
        <v>97</v>
      </c>
      <c r="H2" s="5" t="s">
        <v>119</v>
      </c>
      <c r="I2" s="5" t="s">
        <v>120</v>
      </c>
      <c r="J2" s="5" t="s">
        <v>121</v>
      </c>
      <c r="K2" s="5" t="s">
        <v>122</v>
      </c>
    </row>
    <row r="3" spans="1:11" x14ac:dyDescent="0.25">
      <c r="A3" s="9">
        <v>1</v>
      </c>
      <c r="B3" s="2" t="s">
        <v>79</v>
      </c>
      <c r="C3" s="2">
        <v>10723</v>
      </c>
      <c r="D3" s="3">
        <v>5787</v>
      </c>
      <c r="E3" s="10">
        <v>4942</v>
      </c>
      <c r="F3" s="3" t="s">
        <v>51</v>
      </c>
      <c r="G3" s="3" t="s">
        <v>51</v>
      </c>
      <c r="H3" s="3" t="s">
        <v>51</v>
      </c>
      <c r="I3" s="2"/>
      <c r="J3" s="2" t="s">
        <v>51</v>
      </c>
      <c r="K3" s="2" t="s">
        <v>51</v>
      </c>
    </row>
    <row r="4" spans="1:11" x14ac:dyDescent="0.25">
      <c r="A4" s="9">
        <v>2</v>
      </c>
      <c r="B4" s="2" t="s">
        <v>80</v>
      </c>
      <c r="C4" s="2">
        <v>10723</v>
      </c>
      <c r="D4" s="3">
        <v>5462</v>
      </c>
      <c r="E4" s="10">
        <v>4942</v>
      </c>
      <c r="F4" s="3">
        <v>5437</v>
      </c>
      <c r="G4" s="3">
        <v>5900</v>
      </c>
      <c r="H4" s="2">
        <v>6200</v>
      </c>
      <c r="I4" s="2">
        <v>6200</v>
      </c>
      <c r="J4" s="2">
        <v>6253</v>
      </c>
      <c r="K4" s="2" t="s">
        <v>51</v>
      </c>
    </row>
    <row r="5" spans="1:11" x14ac:dyDescent="0.25">
      <c r="A5" s="9">
        <v>3</v>
      </c>
      <c r="B5" s="2" t="s">
        <v>81</v>
      </c>
      <c r="C5" s="2">
        <v>10723</v>
      </c>
      <c r="D5" s="3">
        <v>5462</v>
      </c>
      <c r="E5" s="10">
        <v>4942</v>
      </c>
      <c r="F5" s="3">
        <v>5437</v>
      </c>
      <c r="G5" s="3">
        <v>5900</v>
      </c>
      <c r="H5" s="2">
        <v>6200</v>
      </c>
      <c r="I5" s="2">
        <v>6200</v>
      </c>
      <c r="J5" s="2">
        <v>6253</v>
      </c>
      <c r="K5" s="2" t="s">
        <v>51</v>
      </c>
    </row>
    <row r="6" spans="1:11" x14ac:dyDescent="0.25">
      <c r="A6" s="9">
        <v>4</v>
      </c>
      <c r="B6" s="2" t="s">
        <v>82</v>
      </c>
      <c r="C6" s="2">
        <v>10723</v>
      </c>
      <c r="D6" s="3">
        <v>5462</v>
      </c>
      <c r="E6" s="10">
        <v>4942</v>
      </c>
      <c r="F6" s="3">
        <v>5437</v>
      </c>
      <c r="G6" s="3">
        <v>5900</v>
      </c>
      <c r="H6" s="2">
        <v>6200</v>
      </c>
      <c r="I6" s="2">
        <v>6200</v>
      </c>
      <c r="J6" s="2">
        <v>6253</v>
      </c>
      <c r="K6" s="2" t="s">
        <v>51</v>
      </c>
    </row>
    <row r="7" spans="1:11" x14ac:dyDescent="0.25">
      <c r="A7" s="9">
        <v>5</v>
      </c>
      <c r="B7" s="2" t="s">
        <v>83</v>
      </c>
      <c r="C7" s="2">
        <v>11723</v>
      </c>
      <c r="D7" s="3">
        <f>5462+2325</f>
        <v>7787</v>
      </c>
      <c r="E7" s="10">
        <f>4942+1822</f>
        <v>6764</v>
      </c>
      <c r="F7" s="3" t="s">
        <v>51</v>
      </c>
      <c r="G7" s="3" t="s">
        <v>51</v>
      </c>
      <c r="H7" s="2" t="s">
        <v>51</v>
      </c>
      <c r="I7" s="2"/>
      <c r="J7" s="2" t="s">
        <v>51</v>
      </c>
      <c r="K7" s="2" t="s">
        <v>51</v>
      </c>
    </row>
    <row r="8" spans="1:11" x14ac:dyDescent="0.25">
      <c r="A8" s="9">
        <v>6</v>
      </c>
      <c r="B8" s="2" t="s">
        <v>86</v>
      </c>
      <c r="C8" s="2">
        <v>11223</v>
      </c>
      <c r="D8" s="3">
        <v>5787</v>
      </c>
      <c r="E8" s="10">
        <v>4942</v>
      </c>
      <c r="F8" s="3" t="s">
        <v>51</v>
      </c>
      <c r="G8" s="3" t="s">
        <v>51</v>
      </c>
      <c r="H8" s="2" t="s">
        <v>51</v>
      </c>
      <c r="I8" s="2"/>
      <c r="J8" s="2" t="s">
        <v>51</v>
      </c>
      <c r="K8" s="2" t="s">
        <v>51</v>
      </c>
    </row>
    <row r="9" spans="1:11" x14ac:dyDescent="0.25">
      <c r="A9" s="9">
        <v>7</v>
      </c>
      <c r="B9" s="2" t="s">
        <v>87</v>
      </c>
      <c r="C9" s="2">
        <v>11223</v>
      </c>
      <c r="D9" s="3">
        <v>5787</v>
      </c>
      <c r="E9" s="10">
        <v>4942</v>
      </c>
      <c r="F9" s="3" t="s">
        <v>51</v>
      </c>
      <c r="G9" s="3" t="s">
        <v>51</v>
      </c>
      <c r="H9" s="2" t="s">
        <v>51</v>
      </c>
      <c r="I9" s="2"/>
      <c r="J9" s="2" t="s">
        <v>51</v>
      </c>
      <c r="K9" s="2" t="s">
        <v>51</v>
      </c>
    </row>
    <row r="10" spans="1:11" x14ac:dyDescent="0.25">
      <c r="A10" s="9">
        <v>8</v>
      </c>
      <c r="B10" s="2" t="s">
        <v>107</v>
      </c>
      <c r="C10" s="2">
        <v>11467</v>
      </c>
      <c r="D10" s="3" t="s">
        <v>51</v>
      </c>
      <c r="E10" s="10">
        <v>3486</v>
      </c>
      <c r="F10" s="3">
        <v>4395</v>
      </c>
      <c r="G10" s="3">
        <v>4500</v>
      </c>
      <c r="H10" s="2">
        <v>4700</v>
      </c>
      <c r="I10" s="2">
        <v>4700</v>
      </c>
      <c r="J10" s="2">
        <v>5000</v>
      </c>
      <c r="K10" s="2">
        <v>4400</v>
      </c>
    </row>
    <row r="11" spans="1:11" x14ac:dyDescent="0.25">
      <c r="A11" s="9">
        <v>9</v>
      </c>
      <c r="B11" s="2" t="s">
        <v>108</v>
      </c>
      <c r="C11" s="2">
        <v>11467</v>
      </c>
      <c r="D11" s="3" t="s">
        <v>51</v>
      </c>
      <c r="E11" s="10">
        <v>3486</v>
      </c>
      <c r="F11" s="3">
        <v>4395</v>
      </c>
      <c r="G11" s="3">
        <v>4500</v>
      </c>
      <c r="H11" s="2">
        <v>4700</v>
      </c>
      <c r="I11" s="2" t="s">
        <v>51</v>
      </c>
      <c r="J11" s="2" t="s">
        <v>51</v>
      </c>
      <c r="K11" s="2">
        <v>4400</v>
      </c>
    </row>
    <row r="12" spans="1:11" x14ac:dyDescent="0.25">
      <c r="I12" s="11"/>
      <c r="J12" s="11"/>
      <c r="K12" s="11"/>
    </row>
    <row r="13" spans="1:11" ht="15.75" x14ac:dyDescent="0.25">
      <c r="A13" s="21" t="s">
        <v>133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ht="30" x14ac:dyDescent="0.25">
      <c r="A14" s="8" t="s">
        <v>0</v>
      </c>
      <c r="B14" s="5" t="s">
        <v>2</v>
      </c>
      <c r="C14" s="5" t="s">
        <v>98</v>
      </c>
      <c r="D14" s="5" t="s">
        <v>99</v>
      </c>
      <c r="E14" s="5" t="s">
        <v>100</v>
      </c>
      <c r="F14" s="5" t="s">
        <v>101</v>
      </c>
      <c r="G14" s="5" t="s">
        <v>102</v>
      </c>
      <c r="H14" s="5" t="s">
        <v>112</v>
      </c>
      <c r="I14" s="5" t="s">
        <v>117</v>
      </c>
      <c r="J14" s="5" t="s">
        <v>115</v>
      </c>
      <c r="K14" s="5" t="s">
        <v>114</v>
      </c>
    </row>
    <row r="15" spans="1:11" x14ac:dyDescent="0.25">
      <c r="A15" s="9">
        <v>1</v>
      </c>
      <c r="B15" s="2" t="s">
        <v>79</v>
      </c>
      <c r="C15" s="2">
        <v>3792</v>
      </c>
      <c r="D15" s="3">
        <f>125+200+25</f>
        <v>350</v>
      </c>
      <c r="E15" s="2">
        <f>1308+13+25+5+300</f>
        <v>1651</v>
      </c>
      <c r="F15" s="3" t="s">
        <v>51</v>
      </c>
      <c r="G15" s="2" t="s">
        <v>51</v>
      </c>
      <c r="H15" s="3" t="s">
        <v>51</v>
      </c>
      <c r="I15" s="2"/>
      <c r="J15" s="2" t="s">
        <v>51</v>
      </c>
      <c r="K15" s="2" t="s">
        <v>51</v>
      </c>
    </row>
    <row r="16" spans="1:11" x14ac:dyDescent="0.25">
      <c r="A16" s="9">
        <v>2</v>
      </c>
      <c r="B16" s="2" t="s">
        <v>80</v>
      </c>
      <c r="C16" s="2">
        <v>1722</v>
      </c>
      <c r="D16" s="3">
        <f>125+200+25</f>
        <v>350</v>
      </c>
      <c r="E16" s="2">
        <f>1308+13+25+5+300</f>
        <v>1651</v>
      </c>
      <c r="F16" s="3">
        <f>82+26+590+185+30</f>
        <v>913</v>
      </c>
      <c r="G16" s="2">
        <v>500</v>
      </c>
      <c r="H16" s="2">
        <v>550</v>
      </c>
      <c r="I16" s="2">
        <v>900</v>
      </c>
      <c r="J16" s="2">
        <f>30+9+26+32</f>
        <v>97</v>
      </c>
      <c r="K16" s="2" t="s">
        <v>51</v>
      </c>
    </row>
    <row r="17" spans="1:11" x14ac:dyDescent="0.25">
      <c r="A17" s="9">
        <v>3</v>
      </c>
      <c r="B17" s="2" t="s">
        <v>81</v>
      </c>
      <c r="C17" s="2">
        <v>2022</v>
      </c>
      <c r="D17" s="3">
        <f>125+200+25</f>
        <v>350</v>
      </c>
      <c r="E17" s="2">
        <f>1308+13+25+5+300</f>
        <v>1651</v>
      </c>
      <c r="F17" s="3">
        <f>82+26+590+185+30</f>
        <v>913</v>
      </c>
      <c r="G17" s="2">
        <v>500</v>
      </c>
      <c r="H17" s="2">
        <v>550</v>
      </c>
      <c r="I17" s="2">
        <v>900</v>
      </c>
      <c r="J17" s="2">
        <f>30+9+26+32</f>
        <v>97</v>
      </c>
      <c r="K17" s="2" t="s">
        <v>51</v>
      </c>
    </row>
    <row r="18" spans="1:11" x14ac:dyDescent="0.25">
      <c r="A18" s="9">
        <v>4</v>
      </c>
      <c r="B18" s="2" t="s">
        <v>82</v>
      </c>
      <c r="C18" s="2">
        <v>2022</v>
      </c>
      <c r="D18" s="3">
        <f>125+200+25</f>
        <v>350</v>
      </c>
      <c r="E18" s="2">
        <f>1308+13+25+5+300</f>
        <v>1651</v>
      </c>
      <c r="F18" s="3">
        <f>82+26+590+185+30</f>
        <v>913</v>
      </c>
      <c r="G18" s="2">
        <v>500</v>
      </c>
      <c r="H18" s="2">
        <v>550</v>
      </c>
      <c r="I18" s="2">
        <v>900</v>
      </c>
      <c r="J18" s="2">
        <f>30+9+26+32</f>
        <v>97</v>
      </c>
      <c r="K18" s="2" t="s">
        <v>51</v>
      </c>
    </row>
    <row r="19" spans="1:11" x14ac:dyDescent="0.25">
      <c r="A19" s="9">
        <v>5</v>
      </c>
      <c r="B19" s="2" t="s">
        <v>83</v>
      </c>
      <c r="C19" s="2">
        <v>1722</v>
      </c>
      <c r="D19" s="3">
        <f>125+200+25+350+18</f>
        <v>718</v>
      </c>
      <c r="E19" s="2">
        <f>1218+13+25+6+12+190+350+150+10+300</f>
        <v>2274</v>
      </c>
      <c r="F19" s="3" t="s">
        <v>51</v>
      </c>
      <c r="G19" s="2" t="s">
        <v>51</v>
      </c>
      <c r="H19" s="2" t="s">
        <v>51</v>
      </c>
      <c r="I19" s="2"/>
      <c r="J19" s="2" t="s">
        <v>51</v>
      </c>
      <c r="K19" s="2" t="s">
        <v>51</v>
      </c>
    </row>
    <row r="20" spans="1:11" x14ac:dyDescent="0.25">
      <c r="A20" s="9">
        <v>6</v>
      </c>
      <c r="B20" s="2" t="s">
        <v>86</v>
      </c>
      <c r="C20" s="2">
        <v>2867</v>
      </c>
      <c r="D20" s="3">
        <f>125+200+25+90</f>
        <v>440</v>
      </c>
      <c r="E20" s="2">
        <f>1308+13+25+5+300</f>
        <v>1651</v>
      </c>
      <c r="F20" s="3" t="s">
        <v>51</v>
      </c>
      <c r="G20" s="2" t="s">
        <v>51</v>
      </c>
      <c r="H20" s="2" t="s">
        <v>51</v>
      </c>
      <c r="I20" s="2"/>
      <c r="J20" s="2" t="s">
        <v>51</v>
      </c>
      <c r="K20" s="2" t="s">
        <v>51</v>
      </c>
    </row>
    <row r="21" spans="1:11" x14ac:dyDescent="0.25">
      <c r="A21" s="9">
        <v>7</v>
      </c>
      <c r="B21" s="2" t="s">
        <v>87</v>
      </c>
      <c r="C21" s="2">
        <v>2022</v>
      </c>
      <c r="D21" s="3">
        <f>125+200+25+80</f>
        <v>430</v>
      </c>
      <c r="E21" s="2">
        <f>1308+13+25+5+300</f>
        <v>1651</v>
      </c>
      <c r="F21" s="3" t="s">
        <v>51</v>
      </c>
      <c r="G21" s="2" t="s">
        <v>51</v>
      </c>
      <c r="H21" s="2" t="s">
        <v>51</v>
      </c>
      <c r="I21" s="2"/>
      <c r="J21" s="2" t="s">
        <v>51</v>
      </c>
      <c r="K21" s="2" t="s">
        <v>51</v>
      </c>
    </row>
    <row r="22" spans="1:11" x14ac:dyDescent="0.25">
      <c r="A22" s="9">
        <v>8</v>
      </c>
      <c r="B22" s="2" t="s">
        <v>107</v>
      </c>
      <c r="C22" s="2">
        <v>1822</v>
      </c>
      <c r="D22" s="3" t="s">
        <v>51</v>
      </c>
      <c r="E22" s="2">
        <f>1308+13+25+8+300</f>
        <v>1654</v>
      </c>
      <c r="F22" s="3">
        <f>826+390+139</f>
        <v>1355</v>
      </c>
      <c r="G22" s="2">
        <v>400</v>
      </c>
      <c r="H22" s="2">
        <v>300</v>
      </c>
      <c r="I22" s="2">
        <v>500</v>
      </c>
      <c r="J22" s="2">
        <f>30+6+9+32</f>
        <v>77</v>
      </c>
      <c r="K22" s="2">
        <v>400</v>
      </c>
    </row>
    <row r="23" spans="1:11" x14ac:dyDescent="0.25">
      <c r="A23" s="9">
        <v>9</v>
      </c>
      <c r="B23" s="2" t="s">
        <v>108</v>
      </c>
      <c r="C23" s="2">
        <v>1822</v>
      </c>
      <c r="D23" s="3" t="s">
        <v>51</v>
      </c>
      <c r="E23" s="2">
        <f>1308+13+25+8+300</f>
        <v>1654</v>
      </c>
      <c r="F23" s="3">
        <f>826+390+139</f>
        <v>1355</v>
      </c>
      <c r="G23" s="2">
        <v>400</v>
      </c>
      <c r="H23" s="2">
        <v>300</v>
      </c>
      <c r="I23" s="2" t="s">
        <v>51</v>
      </c>
      <c r="J23" s="2" t="s">
        <v>51</v>
      </c>
      <c r="K23" s="2">
        <v>400</v>
      </c>
    </row>
    <row r="24" spans="1:11" x14ac:dyDescent="0.25">
      <c r="F24" s="4"/>
      <c r="G24" s="4"/>
      <c r="H24" s="4"/>
      <c r="I24" s="11"/>
      <c r="J24" s="11"/>
      <c r="K24" s="11"/>
    </row>
    <row r="25" spans="1:11" ht="18.75" x14ac:dyDescent="0.3">
      <c r="A25" s="20" t="s">
        <v>134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1" ht="30" x14ac:dyDescent="0.25">
      <c r="A26" s="8" t="s">
        <v>0</v>
      </c>
      <c r="B26" s="5" t="s">
        <v>2</v>
      </c>
      <c r="C26" s="5" t="s">
        <v>98</v>
      </c>
      <c r="D26" s="5" t="s">
        <v>99</v>
      </c>
      <c r="E26" s="5" t="s">
        <v>100</v>
      </c>
      <c r="F26" s="5" t="s">
        <v>101</v>
      </c>
      <c r="G26" s="5" t="s">
        <v>102</v>
      </c>
      <c r="H26" s="5" t="s">
        <v>113</v>
      </c>
      <c r="I26" s="5" t="s">
        <v>118</v>
      </c>
      <c r="J26" s="5" t="s">
        <v>116</v>
      </c>
      <c r="K26" s="5" t="s">
        <v>114</v>
      </c>
    </row>
    <row r="27" spans="1:11" x14ac:dyDescent="0.25">
      <c r="A27" s="9">
        <v>1</v>
      </c>
      <c r="B27" s="2" t="s">
        <v>79</v>
      </c>
      <c r="C27" s="2">
        <f t="shared" ref="C27:H35" si="0">+C15+C3</f>
        <v>14515</v>
      </c>
      <c r="D27" s="12">
        <f t="shared" si="0"/>
        <v>6137</v>
      </c>
      <c r="E27" s="14">
        <f t="shared" si="0"/>
        <v>6593</v>
      </c>
      <c r="F27" s="3" t="s">
        <v>51</v>
      </c>
      <c r="G27" s="3" t="s">
        <v>51</v>
      </c>
      <c r="H27" s="3" t="s">
        <v>51</v>
      </c>
      <c r="I27" s="2"/>
      <c r="J27" s="2" t="s">
        <v>51</v>
      </c>
      <c r="K27" s="2" t="s">
        <v>51</v>
      </c>
    </row>
    <row r="28" spans="1:11" x14ac:dyDescent="0.25">
      <c r="A28" s="9">
        <v>2</v>
      </c>
      <c r="B28" s="2" t="s">
        <v>80</v>
      </c>
      <c r="C28" s="2">
        <f t="shared" si="0"/>
        <v>12445</v>
      </c>
      <c r="D28" s="12">
        <f t="shared" si="0"/>
        <v>5812</v>
      </c>
      <c r="E28" s="14">
        <f t="shared" si="0"/>
        <v>6593</v>
      </c>
      <c r="F28" s="3">
        <f>+F4+F16</f>
        <v>6350</v>
      </c>
      <c r="G28" s="3">
        <f t="shared" ref="G28:H30" si="1">+G16+G4</f>
        <v>6400</v>
      </c>
      <c r="H28" s="2">
        <f t="shared" si="1"/>
        <v>6750</v>
      </c>
      <c r="I28" s="2">
        <f t="shared" ref="I28:J30" si="2">+I4+I16</f>
        <v>7100</v>
      </c>
      <c r="J28" s="2">
        <f t="shared" si="2"/>
        <v>6350</v>
      </c>
      <c r="K28" s="2" t="s">
        <v>51</v>
      </c>
    </row>
    <row r="29" spans="1:11" x14ac:dyDescent="0.25">
      <c r="A29" s="9">
        <v>3</v>
      </c>
      <c r="B29" s="2" t="s">
        <v>81</v>
      </c>
      <c r="C29" s="2">
        <f t="shared" si="0"/>
        <v>12745</v>
      </c>
      <c r="D29" s="12">
        <f t="shared" si="0"/>
        <v>5812</v>
      </c>
      <c r="E29" s="14">
        <f t="shared" si="0"/>
        <v>6593</v>
      </c>
      <c r="F29" s="3">
        <f>+F5+F17</f>
        <v>6350</v>
      </c>
      <c r="G29" s="3">
        <f t="shared" si="1"/>
        <v>6400</v>
      </c>
      <c r="H29" s="2">
        <f t="shared" si="1"/>
        <v>6750</v>
      </c>
      <c r="I29" s="2">
        <f t="shared" si="2"/>
        <v>7100</v>
      </c>
      <c r="J29" s="2">
        <f t="shared" si="2"/>
        <v>6350</v>
      </c>
      <c r="K29" s="2" t="s">
        <v>51</v>
      </c>
    </row>
    <row r="30" spans="1:11" x14ac:dyDescent="0.25">
      <c r="A30" s="9">
        <v>4</v>
      </c>
      <c r="B30" s="2" t="s">
        <v>82</v>
      </c>
      <c r="C30" s="2">
        <f t="shared" si="0"/>
        <v>12745</v>
      </c>
      <c r="D30" s="12">
        <f t="shared" si="0"/>
        <v>5812</v>
      </c>
      <c r="E30" s="14">
        <f t="shared" si="0"/>
        <v>6593</v>
      </c>
      <c r="F30" s="3">
        <f>+F6+F18</f>
        <v>6350</v>
      </c>
      <c r="G30" s="3">
        <f t="shared" si="1"/>
        <v>6400</v>
      </c>
      <c r="H30" s="2">
        <f t="shared" si="1"/>
        <v>6750</v>
      </c>
      <c r="I30" s="2">
        <f t="shared" si="2"/>
        <v>7100</v>
      </c>
      <c r="J30" s="2">
        <f t="shared" si="2"/>
        <v>6350</v>
      </c>
      <c r="K30" s="2" t="s">
        <v>51</v>
      </c>
    </row>
    <row r="31" spans="1:11" x14ac:dyDescent="0.25">
      <c r="A31" s="9">
        <v>5</v>
      </c>
      <c r="B31" s="2" t="s">
        <v>83</v>
      </c>
      <c r="C31" s="2">
        <f t="shared" si="0"/>
        <v>13445</v>
      </c>
      <c r="D31" s="12">
        <f t="shared" si="0"/>
        <v>8505</v>
      </c>
      <c r="E31" s="2">
        <f t="shared" si="0"/>
        <v>9038</v>
      </c>
      <c r="F31" s="3" t="s">
        <v>51</v>
      </c>
      <c r="G31" s="3" t="s">
        <v>51</v>
      </c>
      <c r="H31" s="2" t="s">
        <v>51</v>
      </c>
      <c r="I31" s="2"/>
      <c r="J31" s="2" t="s">
        <v>51</v>
      </c>
      <c r="K31" s="2" t="s">
        <v>51</v>
      </c>
    </row>
    <row r="32" spans="1:11" x14ac:dyDescent="0.25">
      <c r="A32" s="9">
        <v>6</v>
      </c>
      <c r="B32" s="2" t="s">
        <v>86</v>
      </c>
      <c r="C32" s="2">
        <f t="shared" si="0"/>
        <v>14090</v>
      </c>
      <c r="D32" s="12">
        <f t="shared" si="0"/>
        <v>6227</v>
      </c>
      <c r="E32" s="14">
        <f t="shared" si="0"/>
        <v>6593</v>
      </c>
      <c r="F32" s="3" t="s">
        <v>51</v>
      </c>
      <c r="G32" s="3" t="s">
        <v>51</v>
      </c>
      <c r="H32" s="2" t="s">
        <v>51</v>
      </c>
      <c r="I32" s="2"/>
      <c r="J32" s="2" t="s">
        <v>51</v>
      </c>
      <c r="K32" s="2" t="s">
        <v>51</v>
      </c>
    </row>
    <row r="33" spans="1:11" x14ac:dyDescent="0.25">
      <c r="A33" s="9">
        <v>7</v>
      </c>
      <c r="B33" s="2" t="s">
        <v>87</v>
      </c>
      <c r="C33" s="2">
        <f t="shared" si="0"/>
        <v>13245</v>
      </c>
      <c r="D33" s="12">
        <f t="shared" si="0"/>
        <v>6217</v>
      </c>
      <c r="E33" s="2">
        <f t="shared" si="0"/>
        <v>6593</v>
      </c>
      <c r="F33" s="3" t="s">
        <v>51</v>
      </c>
      <c r="G33" s="3" t="s">
        <v>51</v>
      </c>
      <c r="H33" s="2" t="s">
        <v>51</v>
      </c>
      <c r="I33" s="2"/>
      <c r="J33" s="2" t="s">
        <v>51</v>
      </c>
      <c r="K33" s="2" t="s">
        <v>51</v>
      </c>
    </row>
    <row r="34" spans="1:11" x14ac:dyDescent="0.25">
      <c r="A34" s="9">
        <v>8</v>
      </c>
      <c r="B34" s="2" t="s">
        <v>107</v>
      </c>
      <c r="C34" s="2">
        <f>+C22+C10</f>
        <v>13289</v>
      </c>
      <c r="D34" s="3" t="s">
        <v>51</v>
      </c>
      <c r="E34" s="13">
        <f t="shared" si="0"/>
        <v>5140</v>
      </c>
      <c r="F34" s="3">
        <f t="shared" si="0"/>
        <v>5750</v>
      </c>
      <c r="G34" s="3">
        <f t="shared" si="0"/>
        <v>4900</v>
      </c>
      <c r="H34" s="2">
        <f t="shared" si="0"/>
        <v>5000</v>
      </c>
      <c r="I34" s="2">
        <f>+I22+I10</f>
        <v>5200</v>
      </c>
      <c r="J34" s="2">
        <f>+J10+J22</f>
        <v>5077</v>
      </c>
      <c r="K34" s="13">
        <f>+K22+K10</f>
        <v>4800</v>
      </c>
    </row>
    <row r="35" spans="1:11" x14ac:dyDescent="0.25">
      <c r="A35" s="9">
        <v>9</v>
      </c>
      <c r="B35" s="2" t="s">
        <v>108</v>
      </c>
      <c r="C35" s="2">
        <f>+C23+C11</f>
        <v>13289</v>
      </c>
      <c r="D35" s="3" t="s">
        <v>51</v>
      </c>
      <c r="E35" s="13">
        <f t="shared" si="0"/>
        <v>5140</v>
      </c>
      <c r="F35" s="3">
        <f t="shared" si="0"/>
        <v>5750</v>
      </c>
      <c r="G35" s="3">
        <f t="shared" si="0"/>
        <v>4900</v>
      </c>
      <c r="H35" s="2">
        <f t="shared" si="0"/>
        <v>5000</v>
      </c>
      <c r="I35" s="2"/>
      <c r="J35" s="2" t="s">
        <v>51</v>
      </c>
      <c r="K35" s="13">
        <f>+K23+K11</f>
        <v>4800</v>
      </c>
    </row>
  </sheetData>
  <mergeCells count="3">
    <mergeCell ref="A1:K1"/>
    <mergeCell ref="A13:K13"/>
    <mergeCell ref="A25:K25"/>
  </mergeCells>
  <pageMargins left="0.70866141732283472" right="0.70866141732283472" top="0.74803149606299213" bottom="0.74803149606299213" header="0.31496062992125984" footer="0.31496062992125984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Sheet1</vt:lpstr>
      <vt:lpstr>15-10-2022</vt:lpstr>
      <vt:lpstr>01-11-2022</vt:lpstr>
      <vt:lpstr>15-11-2022</vt:lpstr>
      <vt:lpstr>01-12-2022</vt:lpstr>
      <vt:lpstr>15-12-2022</vt:lpstr>
      <vt:lpstr>15-06-2023 to 30-06-2023</vt:lpstr>
      <vt:lpstr>Sheet2</vt:lpstr>
      <vt:lpstr>01-01-23</vt:lpstr>
      <vt:lpstr>01-07-2023 to 15-07-2023</vt:lpstr>
      <vt:lpstr>01-08-2023 to 15-08-2023</vt:lpstr>
      <vt:lpstr>15-08-2023 to 30-08-2023</vt:lpstr>
      <vt:lpstr>01-09-2023 to 15-09-2023</vt:lpstr>
      <vt:lpstr>01-12-2023 to 15-12-2023</vt:lpstr>
      <vt:lpstr>01.01.2024 TO 15.01.2024</vt:lpstr>
      <vt:lpstr>01.02.2024 TO 15.02.2024</vt:lpstr>
      <vt:lpstr>'01.02.2024 TO 15.02.2024'!Print_Area</vt:lpstr>
      <vt:lpstr>'01-12-2022'!Print_Area</vt:lpstr>
      <vt:lpstr>'01-12-2023 to 15-12-2023'!Print_Area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Sulthan</cp:lastModifiedBy>
  <cp:lastPrinted>2024-02-24T09:10:06Z</cp:lastPrinted>
  <dcterms:created xsi:type="dcterms:W3CDTF">2015-06-05T18:17:20Z</dcterms:created>
  <dcterms:modified xsi:type="dcterms:W3CDTF">2024-02-24T09:10:16Z</dcterms:modified>
</cp:coreProperties>
</file>